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0" yWindow="0" windowWidth="20640" windowHeight="9210" tabRatio="860"/>
  </bookViews>
  <sheets>
    <sheet name="CBGV-CSVC" sheetId="10" r:id="rId1"/>
    <sheet name="HocSinh" sheetId="12" r:id="rId2"/>
    <sheet name="DSHS" sheetId="16" r:id="rId3"/>
    <sheet name="DoiNgu" sheetId="6" r:id="rId4"/>
    <sheet name="ToCM" sheetId="13" r:id="rId5"/>
    <sheet name="GiaoVien" sheetId="14" r:id="rId6"/>
    <sheet name="Bia" sheetId="15" r:id="rId7"/>
  </sheets>
  <definedNames>
    <definedName name="_xlnm._FilterDatabase" localSheetId="5" hidden="1">GiaoVien!$B$7:$B$90</definedName>
    <definedName name="_xlnm.Print_Titles" localSheetId="5">GiaoVien!$6:$7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12" l="1"/>
  <c r="A2" i="10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8" i="14"/>
  <c r="M90" i="14"/>
  <c r="M89" i="14"/>
  <c r="M88" i="14"/>
  <c r="M87" i="14"/>
  <c r="M86" i="14"/>
  <c r="M85" i="14"/>
  <c r="M84" i="14"/>
  <c r="M83" i="14"/>
  <c r="M82" i="14"/>
  <c r="M81" i="14"/>
  <c r="M80" i="14"/>
  <c r="M79" i="14"/>
  <c r="M78" i="14"/>
  <c r="M77" i="14"/>
  <c r="M76" i="14"/>
  <c r="M75" i="14"/>
  <c r="M74" i="14"/>
  <c r="M73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H94" i="14"/>
  <c r="T13" i="12"/>
  <c r="Z28" i="14"/>
  <c r="AA28" i="14"/>
  <c r="AB28" i="14"/>
  <c r="Y28" i="14"/>
  <c r="N91" i="14" l="1"/>
  <c r="B7" i="12"/>
  <c r="A29" i="12" l="1"/>
  <c r="U7" i="12"/>
  <c r="A1" i="12"/>
  <c r="B5" i="10"/>
  <c r="D4" i="14" s="1"/>
  <c r="C11" i="15"/>
  <c r="I3" i="10"/>
  <c r="E39" i="10" s="1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9" i="14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R14" i="12"/>
  <c r="Q14" i="12"/>
  <c r="P14" i="12"/>
  <c r="O14" i="12"/>
  <c r="I7" i="16"/>
  <c r="H8" i="16"/>
  <c r="H10" i="16"/>
  <c r="H9" i="16"/>
  <c r="H7" i="16"/>
  <c r="L17" i="12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C42" i="16"/>
  <c r="C49" i="16"/>
  <c r="A49" i="16"/>
  <c r="C45" i="16"/>
  <c r="E13" i="12"/>
  <c r="L13" i="12" s="1"/>
  <c r="E12" i="12"/>
  <c r="L12" i="12" s="1"/>
  <c r="E11" i="12"/>
  <c r="L11" i="12" s="1"/>
  <c r="E10" i="12"/>
  <c r="L10" i="12" s="1"/>
  <c r="N14" i="12"/>
  <c r="M14" i="12"/>
  <c r="K14" i="12"/>
  <c r="J14" i="12"/>
  <c r="I10" i="16" s="1"/>
  <c r="I14" i="12"/>
  <c r="I8" i="16" s="1"/>
  <c r="H14" i="12"/>
  <c r="G14" i="12"/>
  <c r="I9" i="16" s="1"/>
  <c r="F14" i="12"/>
  <c r="C14" i="12"/>
  <c r="D14" i="12"/>
  <c r="B14" i="12"/>
  <c r="C37" i="15"/>
  <c r="M91" i="14"/>
  <c r="L91" i="14"/>
  <c r="F91" i="14"/>
  <c r="E91" i="14"/>
  <c r="U7" i="14"/>
  <c r="AB29" i="14" s="1"/>
  <c r="T7" i="14"/>
  <c r="AA29" i="14" s="1"/>
  <c r="S7" i="14"/>
  <c r="Z29" i="14" s="1"/>
  <c r="R7" i="14"/>
  <c r="Y29" i="14" s="1"/>
  <c r="B24" i="13"/>
  <c r="B32" i="6"/>
  <c r="C21" i="12"/>
  <c r="B40" i="10"/>
  <c r="A45" i="16" s="1"/>
  <c r="J25" i="6"/>
  <c r="K25" i="6"/>
  <c r="B6" i="10"/>
  <c r="D34" i="10"/>
  <c r="U13" i="12"/>
  <c r="U12" i="12"/>
  <c r="U11" i="12"/>
  <c r="U10" i="12"/>
  <c r="L21" i="12"/>
  <c r="H93" i="14"/>
  <c r="H92" i="14" s="1"/>
  <c r="C9" i="14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17" i="13"/>
  <c r="L25" i="6"/>
  <c r="AF6" i="14"/>
  <c r="AF7" i="14"/>
  <c r="AF8" i="14"/>
  <c r="AF9" i="14"/>
  <c r="AF10" i="14"/>
  <c r="AF11" i="14"/>
  <c r="AF12" i="14"/>
  <c r="AF13" i="14"/>
  <c r="AF5" i="14"/>
  <c r="E20" i="13"/>
  <c r="E24" i="13"/>
  <c r="J93" i="14"/>
  <c r="J97" i="14"/>
  <c r="H28" i="6"/>
  <c r="H32" i="6"/>
  <c r="D25" i="6"/>
  <c r="F25" i="6"/>
  <c r="G25" i="6"/>
  <c r="H25" i="6"/>
  <c r="C25" i="6"/>
  <c r="B20" i="13" l="1"/>
  <c r="AC29" i="14"/>
  <c r="A2" i="12"/>
  <c r="C3" i="15"/>
  <c r="A2" i="13"/>
  <c r="A2" i="14"/>
  <c r="A2" i="16"/>
  <c r="A2" i="6"/>
  <c r="I25" i="6"/>
  <c r="D17" i="12"/>
  <c r="J10" i="16"/>
  <c r="E25" i="6"/>
  <c r="B28" i="6"/>
  <c r="D5" i="14"/>
  <c r="B5" i="6"/>
  <c r="C91" i="14"/>
  <c r="V10" i="12"/>
  <c r="V11" i="12"/>
  <c r="V12" i="12"/>
  <c r="E14" i="12"/>
  <c r="J7" i="16"/>
  <c r="U14" i="12"/>
  <c r="A4" i="6"/>
  <c r="A5" i="13"/>
  <c r="E5" i="12"/>
  <c r="E4" i="12"/>
  <c r="L16" i="12"/>
  <c r="J92" i="14"/>
  <c r="C44" i="16"/>
  <c r="H27" i="6"/>
  <c r="E19" i="13"/>
  <c r="V13" i="12"/>
  <c r="L14" i="12"/>
  <c r="J9" i="16"/>
  <c r="J8" i="16"/>
  <c r="V14" i="12" l="1"/>
</calcChain>
</file>

<file path=xl/comments1.xml><?xml version="1.0" encoding="utf-8"?>
<comments xmlns="http://schemas.openxmlformats.org/spreadsheetml/2006/main">
  <authors>
    <author>Nguyen Cao Van</author>
    <author>Dell</author>
  </authors>
  <commentList>
    <comment ref="G9" authorId="0">
      <text>
        <r>
          <rPr>
            <b/>
            <i/>
            <sz val="9"/>
            <color indexed="10"/>
            <rFont val="Tahoma"/>
            <family val="2"/>
            <charset val="163"/>
          </rPr>
          <t>Cột này không cần in</t>
        </r>
      </text>
    </comment>
    <comment ref="D10" authorId="1">
      <text>
        <r>
          <rPr>
            <i/>
            <sz val="9"/>
            <color indexed="10"/>
            <rFont val="Tahoma"/>
            <family val="2"/>
            <charset val="163"/>
          </rPr>
          <t>Cả GV biên chế và hợp đồng</t>
        </r>
      </text>
    </comment>
  </commentList>
</comments>
</file>

<file path=xl/comments2.xml><?xml version="1.0" encoding="utf-8"?>
<comments xmlns="http://schemas.openxmlformats.org/spreadsheetml/2006/main">
  <authors>
    <author>Uti</author>
    <author>caovanpbc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=F9+H9</t>
        </r>
      </text>
    </comment>
    <comment ref="L10" authorId="1">
      <text>
        <r>
          <rPr>
            <b/>
            <sz val="9"/>
            <color indexed="81"/>
            <rFont val="Tahoma"/>
            <family val="2"/>
          </rPr>
          <t>=E9+G9-I9-J9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=C9+H10-H9</t>
        </r>
      </text>
    </comment>
    <comment ref="L11" authorId="1">
      <text>
        <r>
          <rPr>
            <b/>
            <sz val="9"/>
            <color indexed="81"/>
            <rFont val="Tahoma"/>
            <family val="2"/>
          </rPr>
          <t>=E10+F10+G10-I10-J10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=C10+H11-H10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>
      <text>
        <r>
          <rPr>
            <b/>
            <sz val="9"/>
            <color indexed="81"/>
            <rFont val="Tahoma"/>
            <family val="2"/>
          </rPr>
          <t>=E11+F11+G11-I11-J11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=C11+H12-H11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HS lớp 9 hỏng TN-THCS đi học lại</t>
        </r>
      </text>
    </comment>
    <comment ref="L13" authorId="1">
      <text>
        <r>
          <rPr>
            <b/>
            <sz val="9"/>
            <color indexed="81"/>
            <rFont val="Tahoma"/>
            <family val="2"/>
          </rPr>
          <t>=E12+F12+G12-I12-J12</t>
        </r>
      </text>
    </comment>
  </commentList>
</comments>
</file>

<file path=xl/comments3.xml><?xml version="1.0" encoding="utf-8"?>
<comments xmlns="http://schemas.openxmlformats.org/spreadsheetml/2006/main">
  <authors>
    <author>Uti</author>
  </authors>
  <commentList>
    <comment ref="E6" authorId="0">
      <text>
        <r>
          <rPr>
            <sz val="9"/>
            <color indexed="81"/>
            <rFont val="Tahoma"/>
            <family val="2"/>
          </rPr>
          <t xml:space="preserve">+ Nguyên nhân bỏ học
+ Từ đâu chuyển đến?
+ Chuyển đi đâu?
+ Đã bỏ học năm nào mà huy động lại?
</t>
        </r>
      </text>
    </comment>
  </commentList>
</comments>
</file>

<file path=xl/comments4.xml><?xml version="1.0" encoding="utf-8"?>
<comments xmlns="http://schemas.openxmlformats.org/spreadsheetml/2006/main">
  <authors>
    <author>Dell</author>
  </authors>
  <commentList>
    <comment ref="C7" authorId="0">
      <text>
        <r>
          <rPr>
            <i/>
            <sz val="12"/>
            <color indexed="10"/>
            <rFont val="Tahoma"/>
            <family val="2"/>
            <charset val="163"/>
          </rPr>
          <t>Kể cả biên chế, hợp đồng, HT, PHT, TPT, TV, ...</t>
        </r>
      </text>
    </comment>
  </commentList>
</comments>
</file>

<file path=xl/comments5.xml><?xml version="1.0" encoding="utf-8"?>
<comments xmlns="http://schemas.openxmlformats.org/spreadsheetml/2006/main">
  <authors>
    <author>champion</author>
    <author/>
    <author>Windows 11</author>
  </authors>
  <commentList>
    <comment ref="B6" authorId="0">
      <text>
        <r>
          <rPr>
            <b/>
            <sz val="8"/>
            <color indexed="81"/>
            <rFont val="Tahoma"/>
            <family val="2"/>
          </rPr>
          <t>Kích chọn NonBlanks để in</t>
        </r>
      </text>
    </comment>
    <comment ref="E8" authorId="1">
      <text>
        <r>
          <rPr>
            <i/>
            <sz val="10"/>
            <color indexed="10"/>
            <rFont val="Arial"/>
            <family val="2"/>
          </rPr>
          <t>Biên chế đánh dấu X</t>
        </r>
      </text>
    </comment>
    <comment ref="F8" authorId="1">
      <text>
        <r>
          <rPr>
            <i/>
            <sz val="10"/>
            <color indexed="10"/>
            <rFont val="Arial"/>
            <family val="2"/>
          </rPr>
          <t xml:space="preserve">Hợp đồng đánh dấu X
</t>
        </r>
      </text>
    </comment>
    <comment ref="G8" authorId="1">
      <text>
        <r>
          <rPr>
            <i/>
            <sz val="10"/>
            <color indexed="10"/>
            <rFont val="Arial"/>
            <family val="2"/>
          </rPr>
          <t>Ghi MÃ MÔN đào tạo theo bằng cấp
Ngữ văn: NV              Lịch sử: SU
Địa Lí: DI                   GDCD:   CD
Tiếng Anh: AV           Toán: TO
Vật lý: LY                   Hoá học: HO
Sinh học: SI               Công nghệ: CN
Thể dục: TD              Âm nhạc: AN
Mĩ thuật: MT              Tin học: TI
Hóa-Sinh : HO-SI
Tương tự cho 2 môn khác</t>
        </r>
      </text>
    </comment>
    <comment ref="H8" authorId="1">
      <text>
        <r>
          <rPr>
            <i/>
            <sz val="10"/>
            <color indexed="10"/>
            <rFont val="Arial"/>
            <family val="2"/>
          </rPr>
          <t>ĐH, CĐ, TC, TĐH</t>
        </r>
      </text>
    </comment>
    <comment ref="I8" authorId="2">
      <text>
        <r>
          <rPr>
            <i/>
            <sz val="9"/>
            <color indexed="10"/>
            <rFont val="Tahoma"/>
            <family val="2"/>
          </rPr>
          <t>Chỉ nhập đối với GV Tiếng Anh</t>
        </r>
      </text>
    </comment>
    <comment ref="O8" authorId="0">
      <text>
        <r>
          <rPr>
            <b/>
            <sz val="8"/>
            <color indexed="81"/>
            <rFont val="Tahoma"/>
            <family val="2"/>
          </rPr>
          <t>*Ghi những người chuẩn bị nghỉ
hộ sản, nghỉ hưu trong năm học
*Ghi chú khác</t>
        </r>
      </text>
    </comment>
  </commentList>
</comments>
</file>

<file path=xl/sharedStrings.xml><?xml version="1.0" encoding="utf-8"?>
<sst xmlns="http://schemas.openxmlformats.org/spreadsheetml/2006/main" count="457" uniqueCount="324">
  <si>
    <t>TT</t>
  </si>
  <si>
    <t>Toán</t>
  </si>
  <si>
    <t>Hóa học</t>
  </si>
  <si>
    <t>Lịch sử</t>
  </si>
  <si>
    <t>Thể dục</t>
  </si>
  <si>
    <t>Nhu cầu</t>
  </si>
  <si>
    <t>Trình độ chuyên môn</t>
  </si>
  <si>
    <t>ĐH</t>
  </si>
  <si>
    <t>CĐ</t>
  </si>
  <si>
    <t>Thừa</t>
  </si>
  <si>
    <t>Ngữ Văn</t>
  </si>
  <si>
    <t>GDCD</t>
  </si>
  <si>
    <t>Sinh học</t>
  </si>
  <si>
    <t>Môn</t>
  </si>
  <si>
    <t>Ngoại ngữ</t>
  </si>
  <si>
    <t xml:space="preserve">Trong đó  </t>
  </si>
  <si>
    <t>Địa lí</t>
  </si>
  <si>
    <t>Công nghệ</t>
  </si>
  <si>
    <t>Nữ</t>
  </si>
  <si>
    <t>Âm nhạc</t>
  </si>
  <si>
    <t>Mỹ thuật</t>
  </si>
  <si>
    <t>HIỆU TRƯỞNG</t>
  </si>
  <si>
    <t>Khối</t>
  </si>
  <si>
    <t>Số lớp</t>
  </si>
  <si>
    <t>STT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</si>
  <si>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</si>
  <si>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</si>
  <si>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</si>
  <si>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</si>
  <si>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</si>
  <si>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</si>
  <si>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</si>
  <si>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</si>
  <si>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</si>
  <si>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</si>
  <si>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</si>
  <si>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</si>
  <si>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Thiếu</t>
  </si>
  <si>
    <t>Tổ chuyên môn</t>
  </si>
  <si>
    <t>Ghi chú</t>
  </si>
  <si>
    <t>Tin học</t>
  </si>
  <si>
    <t xml:space="preserve">Biên </t>
  </si>
  <si>
    <t>Công tác</t>
  </si>
  <si>
    <t>chế</t>
  </si>
  <si>
    <t>Đào tạo</t>
  </si>
  <si>
    <t>K/nhiệm</t>
  </si>
  <si>
    <t>CB-GV</t>
  </si>
  <si>
    <t xml:space="preserve">Trong đó : </t>
  </si>
  <si>
    <t>Tổng cọng</t>
  </si>
  <si>
    <t>Thừa (+), thiếu (-):</t>
  </si>
  <si>
    <t>Huy động lại</t>
  </si>
  <si>
    <t>Cuối năm</t>
  </si>
  <si>
    <t>(gõ số GV kiêm nhiệm)</t>
  </si>
  <si>
    <t>Trên ĐH</t>
  </si>
  <si>
    <t xml:space="preserve">Thiếu </t>
  </si>
  <si>
    <t>Tổng số tiết/khối</t>
  </si>
  <si>
    <t>Xd</t>
  </si>
  <si>
    <t>Xn</t>
  </si>
  <si>
    <t>TC</t>
  </si>
  <si>
    <t>Hợp</t>
  </si>
  <si>
    <t>đồng</t>
  </si>
  <si>
    <t>TS tiết dạy &amp; K/nhiệm</t>
  </si>
  <si>
    <t>Tổ CM</t>
  </si>
  <si>
    <t>Biên chế:</t>
  </si>
  <si>
    <t>Trình độ CM</t>
  </si>
  <si>
    <t>Hướng nghiệp</t>
  </si>
  <si>
    <t>Mã môn</t>
  </si>
  <si>
    <t>NV</t>
  </si>
  <si>
    <t>SU</t>
  </si>
  <si>
    <t>DI</t>
  </si>
  <si>
    <t>CD</t>
  </si>
  <si>
    <t>TO</t>
  </si>
  <si>
    <t>TI</t>
  </si>
  <si>
    <t>HO</t>
  </si>
  <si>
    <t>CN</t>
  </si>
  <si>
    <t>SI</t>
  </si>
  <si>
    <t>TD</t>
  </si>
  <si>
    <t>AV</t>
  </si>
  <si>
    <t>MT</t>
  </si>
  <si>
    <t>HN</t>
  </si>
  <si>
    <t>X</t>
  </si>
  <si>
    <t>Bỏ học</t>
  </si>
  <si>
    <t>Số lượng</t>
  </si>
  <si>
    <t>Tỷ lệ</t>
  </si>
  <si>
    <t>Tổng cộng danh sách nầy có:</t>
  </si>
  <si>
    <t>Khuyết tật hòa nhập</t>
  </si>
  <si>
    <t>TS HS</t>
  </si>
  <si>
    <t>SO SÁNH</t>
  </si>
  <si>
    <t>Học 2 buổi /ngày</t>
  </si>
  <si>
    <t>Thư viện</t>
  </si>
  <si>
    <t>Thiết bị</t>
  </si>
  <si>
    <t>Văn thư</t>
  </si>
  <si>
    <t>Kế toán</t>
  </si>
  <si>
    <t>Y tế</t>
  </si>
  <si>
    <t>Thành phần</t>
  </si>
  <si>
    <t>Họ và tên</t>
  </si>
  <si>
    <t>Bảo vệ</t>
  </si>
  <si>
    <t>Hiệu trưởng</t>
  </si>
  <si>
    <t>TPT Đội</t>
  </si>
  <si>
    <t>P. Hiệu trưởng 1</t>
  </si>
  <si>
    <t>P. Hiệu trưởng 2</t>
  </si>
  <si>
    <t>1. CB-GV-CNV:</t>
  </si>
  <si>
    <t>TỔNG CỌNG</t>
  </si>
  <si>
    <t>Giáo viên</t>
  </si>
  <si>
    <t>2. CSVC:</t>
  </si>
  <si>
    <t>Phòng</t>
  </si>
  <si>
    <t>Vật lý</t>
  </si>
  <si>
    <t>2.1- Phòng học hiện có:</t>
  </si>
  <si>
    <t>2.2- Bàn ghế học sinh:</t>
  </si>
  <si>
    <t>2.3- Phòng Bộ môn:</t>
  </si>
  <si>
    <t>*</t>
  </si>
  <si>
    <t xml:space="preserve">     TÌNH HÌNH CB-GV-CNV VÀ CƠ SỞ VẬT CHẤT</t>
  </si>
  <si>
    <t>Năm:</t>
  </si>
  <si>
    <t>Trường:</t>
  </si>
  <si>
    <t>Thời điểm:</t>
  </si>
  <si>
    <t>Xã:</t>
  </si>
  <si>
    <t>Tổng số giáo viên</t>
  </si>
  <si>
    <t>TỐNG CỌNG</t>
  </si>
  <si>
    <t>DN</t>
  </si>
  <si>
    <t>Lưu ý:</t>
  </si>
  <si>
    <t>+ HT, PHT, TPT, TV, TB,…được phân ở tổ CM nào thì ghi thêm vào phần ghi chú</t>
  </si>
  <si>
    <t>Điện thoại</t>
  </si>
  <si>
    <t>Sau thi lại lên lớp</t>
  </si>
  <si>
    <t>Biến động trong hè</t>
  </si>
  <si>
    <t>Tuyển mới (chuyển đến)</t>
  </si>
  <si>
    <t>Lưu ban</t>
  </si>
  <si>
    <t>Chuyển đi, chết</t>
  </si>
  <si>
    <t>Tốt nghiệp năm qua</t>
  </si>
  <si>
    <t>Lớp</t>
  </si>
  <si>
    <t>Lý do</t>
  </si>
  <si>
    <t>DANH SÁCH HỌC SINH BIẾN ĐỘNG TRONG HÈ</t>
  </si>
  <si>
    <t>Biến động</t>
  </si>
  <si>
    <t>Lưu ý: Phải nhập đầy đủ học sinh đúng với số lượng đã nhập ở Sheets HocSinh theo từng loại</t>
  </si>
  <si>
    <t>Số GV hợp đồng</t>
  </si>
  <si>
    <t>Số GV
biên chế</t>
  </si>
  <si>
    <t>Khác</t>
  </si>
  <si>
    <t>3. ĐỀ XUẤT:</t>
  </si>
  <si>
    <t>Chuyển đến</t>
  </si>
  <si>
    <t>Đối chiếu</t>
  </si>
  <si>
    <t>Danh sách</t>
  </si>
  <si>
    <t>SL</t>
  </si>
  <si>
    <t>HS
dân tộc</t>
  </si>
  <si>
    <t>+ Học sinh lớp 9 hỏng TN-THCS đi học lại thì mới nhập vào cột lưu ban</t>
  </si>
  <si>
    <r>
      <t xml:space="preserve">ở năm học trước </t>
    </r>
    <r>
      <rPr>
        <i/>
        <sz val="14"/>
        <color indexed="12"/>
        <rFont val="Times New Roman"/>
        <family val="1"/>
        <charset val="163"/>
      </rPr>
      <t>(Báo cáo cuối năm và Hiệu quả đào tạo)</t>
    </r>
  </si>
  <si>
    <t>+ Học sinh lớp 5 lên lớp 6 ở nơi khác chuyển đến xem như tuyển mới</t>
  </si>
  <si>
    <t>TT
tổ
CM</t>
  </si>
  <si>
    <t>Email</t>
  </si>
  <si>
    <t>Vật Lý</t>
  </si>
  <si>
    <t>TS
GV</t>
  </si>
  <si>
    <t>LI</t>
  </si>
  <si>
    <t>AM</t>
  </si>
  <si>
    <t>PHÒNG GDĐT ĐẠI LỘC</t>
  </si>
  <si>
    <t>Tiếng Anh</t>
  </si>
  <si>
    <t>Tổ phó chuyên môn 1</t>
  </si>
  <si>
    <t>Tổ phó chuyên môn 2 (nếu có)</t>
  </si>
  <si>
    <t>Tổ trưởng chuyên môn</t>
  </si>
  <si>
    <t>Trải nghiệm</t>
  </si>
  <si>
    <t>Email đơn vị:</t>
  </si>
  <si>
    <t>Thể dục (GDTC)</t>
  </si>
  <si>
    <t>Nghệ thuật</t>
  </si>
  <si>
    <t>NT</t>
  </si>
  <si>
    <t>KHTN</t>
  </si>
  <si>
    <t>KH</t>
  </si>
  <si>
    <t>Lịch sử - Địa lí</t>
  </si>
  <si>
    <t>SD</t>
  </si>
  <si>
    <t>TN</t>
  </si>
  <si>
    <t>GD Địa phương</t>
  </si>
  <si>
    <t>DP</t>
  </si>
  <si>
    <t>Hợp đồng:</t>
  </si>
  <si>
    <t>05/9/2022</t>
  </si>
  <si>
    <t>Số tiết học ở từng môn / lớp 
(Kể cả tiết tăng 2 buổi / ngày)</t>
  </si>
  <si>
    <t>Môn dạy/lớp (tổng số tiết) được phân công</t>
  </si>
  <si>
    <t>123@gmail.com</t>
  </si>
  <si>
    <t>Mĩ thuật</t>
  </si>
  <si>
    <t>(Ví dụ: Văn 71,72 (8t); Văn 94 (5t); ...)</t>
  </si>
  <si>
    <t>Họ và tên CBQL-GV</t>
  </si>
  <si>
    <t>Năng lực
T. Anh</t>
  </si>
  <si>
    <t>Ghi
chú</t>
  </si>
  <si>
    <t>THCS TRẦN PHÚ</t>
  </si>
  <si>
    <t>Đại Hiệp</t>
  </si>
  <si>
    <t>Lê Thị Hiền</t>
  </si>
  <si>
    <t>Phạm Tấn Hà</t>
  </si>
  <si>
    <t>Toán - Tin</t>
  </si>
  <si>
    <t>Lê Hữu Ân</t>
  </si>
  <si>
    <t>Nguyễn Thị Lệ My</t>
  </si>
  <si>
    <t>Ngữ văn-Công dân</t>
  </si>
  <si>
    <t>Ngô Thị Mến</t>
  </si>
  <si>
    <t>Mai Thị Xuân Vân</t>
  </si>
  <si>
    <t>Sử- Địa- Thể dục</t>
  </si>
  <si>
    <t>Đoàn Thị Tâm</t>
  </si>
  <si>
    <t>Trần Phước Ninh</t>
  </si>
  <si>
    <t>Hóa- Sinh- Lý- Công nghệ</t>
  </si>
  <si>
    <t>Nguyễn Thị Hồng Sinh</t>
  </si>
  <si>
    <t>Huỳnh Thị Thu</t>
  </si>
  <si>
    <t>Tiếng Anh-Nhạc-MT</t>
  </si>
  <si>
    <t>Phạm Thôi</t>
  </si>
  <si>
    <t>Huỳnh Thị Thanh Lan</t>
  </si>
  <si>
    <t>Nguyễn Nguyên Li Uyên</t>
  </si>
  <si>
    <t>Trần Thị Thúy Hồng</t>
  </si>
  <si>
    <t>Nguyễn Thị Quế Phương</t>
  </si>
  <si>
    <t>Huỳnh Thị Ti Na</t>
  </si>
  <si>
    <t>Nguyễn Lê Kim Hằng</t>
  </si>
  <si>
    <t>Nguyễn Thị Nhiều</t>
  </si>
  <si>
    <t>Nguyễn Nguyên Nhã Uyên</t>
  </si>
  <si>
    <t>Chuyển đi</t>
  </si>
  <si>
    <t>Theo gia đình</t>
  </si>
  <si>
    <t>Ngô Hồ Nguyên Thảo</t>
  </si>
  <si>
    <t>Phạm Trọng Đạt</t>
  </si>
  <si>
    <t>Đặng Thị Bảo Ngọc</t>
  </si>
  <si>
    <t>Bùi Đức Minh</t>
  </si>
  <si>
    <t>Trần Minh Hoàng Tiên</t>
  </si>
  <si>
    <t>Nguyễn Lê Như Minh</t>
  </si>
  <si>
    <t>Nguyễn Phạm Tấn Tài</t>
  </si>
  <si>
    <t>Mai Phúc Nguyên</t>
  </si>
  <si>
    <t>0935760051</t>
  </si>
  <si>
    <t>hatanpham@gmail.com</t>
  </si>
  <si>
    <t>0946217760</t>
  </si>
  <si>
    <t>lehienthi1975@gmail.com</t>
  </si>
  <si>
    <t>0909163898</t>
  </si>
  <si>
    <t>coitam20481@gmail.com</t>
  </si>
  <si>
    <t>0905617054</t>
  </si>
  <si>
    <t>nhieutranphu@gmail.com</t>
  </si>
  <si>
    <t>hongtranphu@gmail.com</t>
  </si>
  <si>
    <t>0384991454</t>
  </si>
  <si>
    <t>phuonglamnam@gmail.com</t>
  </si>
  <si>
    <t>0983545831</t>
  </si>
  <si>
    <t>natranphu@gmail.com</t>
  </si>
  <si>
    <t>0793794343</t>
  </si>
  <si>
    <t>nlkhangtvpd@gmail.com</t>
  </si>
  <si>
    <t>0935396237</t>
  </si>
  <si>
    <t>0349356607</t>
  </si>
  <si>
    <t>Đặng Ngọc Thành</t>
  </si>
  <si>
    <t>Hồ Thị Cẩm Nhung</t>
  </si>
  <si>
    <t>Phan Thị Thứ</t>
  </si>
  <si>
    <t>Tôn Thất Trung</t>
  </si>
  <si>
    <t>Nguyễn Lê Phương Thảo</t>
  </si>
  <si>
    <t>Phạm Thị Hường</t>
  </si>
  <si>
    <t>Lê Thị Cúc</t>
  </si>
  <si>
    <t>Đặng Trọng Thi</t>
  </si>
  <si>
    <t>Bùi Hoàng Vũ</t>
  </si>
  <si>
    <t>Phạm Thị Mỹ Hạnh</t>
  </si>
  <si>
    <t>Lê Khắc Thận</t>
  </si>
  <si>
    <t>Trương Nữ Hoa Sen</t>
  </si>
  <si>
    <t>Phạm Thị Thu Lành</t>
  </si>
  <si>
    <t>Huỳnh Thị Hương</t>
  </si>
  <si>
    <t>Phạm Thị Lệ Dung</t>
  </si>
  <si>
    <t>Đặng Ngọc Hiền</t>
  </si>
  <si>
    <t>Nguyễn Thị Nở</t>
  </si>
  <si>
    <t>Trần Thị Kiều Oanh</t>
  </si>
  <si>
    <t>Trương Thị Thu Trân</t>
  </si>
  <si>
    <t>Nguyễn Hạnh</t>
  </si>
  <si>
    <t>Trần Thị Ánh Nguyệt</t>
  </si>
  <si>
    <t>Văn Thị Phương Dung</t>
  </si>
  <si>
    <t>Nguyễn Thị Chiến</t>
  </si>
  <si>
    <t>Ngô Thị Mỹ Nhung</t>
  </si>
  <si>
    <t>Nguyễn Thị Nguyên Hạnh</t>
  </si>
  <si>
    <t>Hồ Vũ Mặc Uyên</t>
  </si>
  <si>
    <t>TTCM</t>
  </si>
  <si>
    <t>To 91, 71(8t), 1/2 84, 72(4t)</t>
  </si>
  <si>
    <t>To65, 64, 95(12t), 1/2 84(2t)</t>
  </si>
  <si>
    <t>To62, 85, 92(12t)</t>
  </si>
  <si>
    <t>TTCĐ</t>
  </si>
  <si>
    <t>To61, 73, 93(12t), 1/2 72(2t)</t>
  </si>
  <si>
    <t>CN 95</t>
  </si>
  <si>
    <t>CN 92</t>
  </si>
  <si>
    <t>CN 73</t>
  </si>
  <si>
    <t>CN 65</t>
  </si>
  <si>
    <t>Ti 72(1t), Ti81,82(4t)</t>
  </si>
  <si>
    <t>CN 72, PCTCĐ</t>
  </si>
  <si>
    <t>Ti71, 73, 65 (3t), Ti83, 84, 85(6t)</t>
  </si>
  <si>
    <t>Ti k9(10t), Ti 61, 62, 63, 64(4t)</t>
  </si>
  <si>
    <t>PT phòng tin</t>
  </si>
  <si>
    <t>NV92(5t), NV 84,85(8t), CD73(1t)</t>
  </si>
  <si>
    <t>NV 62, 61, 63(12t), CD 71, 72(2t)</t>
  </si>
  <si>
    <t>TTCĐ, CN62</t>
  </si>
  <si>
    <t>NV94,95(10t), NV73(4t), CD k8(5t)</t>
  </si>
  <si>
    <t>NV 81,82,83(12t), CD k6(5t)</t>
  </si>
  <si>
    <t>NV64,65(8t), NV93(5t)</t>
  </si>
  <si>
    <t>BCHCĐ, CN93</t>
  </si>
  <si>
    <t>NV 71,72(8t), NV91(5t)</t>
  </si>
  <si>
    <t>BCHCĐ, CN91</t>
  </si>
  <si>
    <t>Dik9(10t),Di71(1t), DI63,64,65(6t)</t>
  </si>
  <si>
    <t>Dik8(5t), Di72,73(2t),Di61,62(4t)</t>
  </si>
  <si>
    <t>CN 81</t>
  </si>
  <si>
    <t>Suk8(10t), Su71(2t), Su63, 64,65(3t)</t>
  </si>
  <si>
    <t>TD 85,83(4t), GDTC 62,64,65(6t)</t>
  </si>
  <si>
    <t>TTCĐ,CN 85</t>
  </si>
  <si>
    <t>CN 64</t>
  </si>
  <si>
    <t>CN61</t>
  </si>
  <si>
    <t>TA81,82,72,73(12t)</t>
  </si>
  <si>
    <t>TA61, 84(6t), HDTNk6,7(8t)</t>
  </si>
  <si>
    <t>MT k6,7,8 và 91,92,93(16t)</t>
  </si>
  <si>
    <t>ANk6,7,8(13t)</t>
  </si>
  <si>
    <t>CN82</t>
  </si>
  <si>
    <t>TA71, 62, 63, 65(12t)</t>
  </si>
  <si>
    <t>CN 63</t>
  </si>
  <si>
    <t>CN 94, TTCĐ</t>
  </si>
  <si>
    <t>TA 94, 95, 64(9t)</t>
  </si>
  <si>
    <t>TA91, 92, 93, 83, 85(15t)</t>
  </si>
  <si>
    <t>TDk9(10t), GDTC 61,63(4t)</t>
  </si>
  <si>
    <t>CTCĐ</t>
  </si>
  <si>
    <t>GDTC k7(6t), TD82,81,84(6t)</t>
  </si>
  <si>
    <t>CN 84</t>
  </si>
  <si>
    <t>Ho93,94,95,81,82,84(12t),KHTNk7(3t)</t>
  </si>
  <si>
    <t>Ho91,92,83,85(8t), KHTNk6(5t)</t>
  </si>
  <si>
    <t>CN83</t>
  </si>
  <si>
    <t>Sik9, 83,84,85(16t)</t>
  </si>
  <si>
    <t>CN k9(5t), KHTN k7(6t)</t>
  </si>
  <si>
    <t>CN 71</t>
  </si>
  <si>
    <t>Si81,82(4t), KHTNk6(10t), CNk6(5t)</t>
  </si>
  <si>
    <t>CNk8(10t),KHTNk6,7(8t)</t>
  </si>
  <si>
    <t>TBLĐ</t>
  </si>
  <si>
    <t>Lyk8(5t), Lyk9(10t), CNk7(3t)</t>
  </si>
  <si>
    <t>Su61,62(2t), Su72,73(4t), Suk9(5t),DPk6,7(8t)</t>
  </si>
  <si>
    <t>GDCD k9 (5t)</t>
  </si>
  <si>
    <t>To 1/2 L82 (2t)</t>
  </si>
  <si>
    <t>AN94,95</t>
  </si>
  <si>
    <t>Thư ký HĐ</t>
  </si>
  <si>
    <t>PHT</t>
  </si>
  <si>
    <t>HT</t>
  </si>
  <si>
    <t>Hóa- Lý- Sinh- Công nghệ</t>
  </si>
  <si>
    <t>Văn phòng</t>
  </si>
  <si>
    <t>Có HT,PHT,TPT</t>
  </si>
  <si>
    <t>To62, 81, 83, 94 (16t), 1/2 82(2t)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</si>
</sst>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7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color indexed="16"/>
      <name val="Times New Roman"/>
      <family val="1"/>
    </font>
    <font>
      <sz val="14"/>
      <name val="Times New Roman"/>
      <family val="1"/>
    </font>
    <font>
      <b/>
      <sz val="14"/>
      <color indexed="12"/>
      <name val="Times New Roman"/>
      <family val="1"/>
    </font>
    <font>
      <b/>
      <sz val="14"/>
      <name val="Times New Roman"/>
      <family val="1"/>
    </font>
    <font>
      <sz val="14"/>
      <color indexed="61"/>
      <name val="Times New Roman"/>
      <family val="1"/>
    </font>
    <font>
      <b/>
      <sz val="14"/>
      <color indexed="10"/>
      <name val="Times New Roman"/>
      <family val="1"/>
    </font>
    <font>
      <b/>
      <sz val="14"/>
      <name val="Times New Roman"/>
      <family val="1"/>
      <charset val="163"/>
    </font>
    <font>
      <sz val="14"/>
      <color indexed="10"/>
      <name val="Times New Roman"/>
      <family val="1"/>
    </font>
    <font>
      <b/>
      <sz val="8"/>
      <color indexed="81"/>
      <name val="Tahoma"/>
      <family val="2"/>
    </font>
    <font>
      <b/>
      <u/>
      <sz val="14"/>
      <color indexed="12"/>
      <name val="Times New Roman"/>
      <family val="1"/>
    </font>
    <font>
      <sz val="14"/>
      <color indexed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color indexed="61"/>
      <name val="Times New Roman"/>
      <family val="1"/>
    </font>
    <font>
      <i/>
      <sz val="14"/>
      <name val="Times New Roman"/>
      <family val="1"/>
    </font>
    <font>
      <i/>
      <sz val="14"/>
      <color indexed="10"/>
      <name val="Times New Roman"/>
      <family val="1"/>
    </font>
    <font>
      <b/>
      <i/>
      <sz val="14"/>
      <name val="Times New Roman"/>
      <family val="1"/>
    </font>
    <font>
      <b/>
      <sz val="14"/>
      <color indexed="16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b/>
      <sz val="26"/>
      <name val="Tiffany-Heavy"/>
    </font>
    <font>
      <b/>
      <sz val="24"/>
      <name val="Times New Roman"/>
      <family val="1"/>
    </font>
    <font>
      <b/>
      <sz val="16"/>
      <name val="Times New Roman"/>
      <family val="1"/>
    </font>
    <font>
      <b/>
      <i/>
      <sz val="16"/>
      <name val="Times New Roman"/>
      <family val="1"/>
    </font>
    <font>
      <sz val="12"/>
      <color indexed="9"/>
      <name val="Times New Roman"/>
      <family val="1"/>
    </font>
    <font>
      <i/>
      <sz val="12"/>
      <color indexed="10"/>
      <name val="Times New Roman"/>
      <family val="1"/>
    </font>
    <font>
      <b/>
      <sz val="10"/>
      <color indexed="12"/>
      <name val="Times New Roman"/>
      <family val="1"/>
    </font>
    <font>
      <b/>
      <sz val="10"/>
      <color indexed="61"/>
      <name val="Times New Roman"/>
      <family val="1"/>
    </font>
    <font>
      <b/>
      <sz val="10"/>
      <color indexed="10"/>
      <name val="Times New Roman"/>
      <family val="1"/>
    </font>
    <font>
      <i/>
      <sz val="13"/>
      <name val="Times New Roman"/>
      <family val="1"/>
    </font>
    <font>
      <sz val="14"/>
      <color indexed="9"/>
      <name val="Times New Roman"/>
      <family val="1"/>
    </font>
    <font>
      <sz val="11"/>
      <color indexed="16"/>
      <name val="Times New Roman"/>
      <family val="1"/>
    </font>
    <font>
      <sz val="11"/>
      <name val="Times New Roman"/>
      <family val="1"/>
    </font>
    <font>
      <i/>
      <u/>
      <sz val="14"/>
      <color indexed="10"/>
      <name val="Times New Roman"/>
      <family val="1"/>
    </font>
    <font>
      <b/>
      <sz val="9"/>
      <color indexed="81"/>
      <name val="Tahoma"/>
      <family val="2"/>
    </font>
    <font>
      <b/>
      <sz val="13"/>
      <color indexed="61"/>
      <name val="Times New Roman"/>
      <family val="1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name val="Times New Roman"/>
      <family val="1"/>
    </font>
    <font>
      <i/>
      <sz val="14"/>
      <color indexed="12"/>
      <name val="Times New Roman"/>
      <family val="1"/>
      <charset val="163"/>
    </font>
    <font>
      <sz val="14"/>
      <name val="Times New Roman"/>
      <family val="1"/>
      <charset val="163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b/>
      <u/>
      <sz val="13"/>
      <color indexed="12"/>
      <name val="Times New Roman"/>
      <family val="1"/>
    </font>
    <font>
      <sz val="13"/>
      <name val="Arial"/>
      <family val="2"/>
      <charset val="163"/>
    </font>
    <font>
      <sz val="10"/>
      <name val="Arial"/>
      <family val="2"/>
      <charset val="163"/>
    </font>
    <font>
      <sz val="16"/>
      <name val="Times New Roman"/>
      <family val="1"/>
      <charset val="163"/>
    </font>
    <font>
      <b/>
      <i/>
      <sz val="9"/>
      <color indexed="10"/>
      <name val="Tahoma"/>
      <family val="2"/>
      <charset val="163"/>
    </font>
    <font>
      <sz val="13"/>
      <color rgb="FFFF0000"/>
      <name val="Times New Roman"/>
      <family val="1"/>
    </font>
    <font>
      <sz val="10"/>
      <color rgb="FFFF0000"/>
      <name val="Arial"/>
      <family val="2"/>
    </font>
    <font>
      <i/>
      <sz val="14"/>
      <color rgb="FFFF0000"/>
      <name val="Times New Roman"/>
      <family val="1"/>
    </font>
    <font>
      <sz val="10"/>
      <color rgb="FF0070C0"/>
      <name val="Arial"/>
      <family val="2"/>
    </font>
    <font>
      <b/>
      <sz val="14"/>
      <color rgb="FF0000CC"/>
      <name val="Times New Roman"/>
      <family val="1"/>
      <charset val="163"/>
    </font>
    <font>
      <sz val="14"/>
      <color theme="0"/>
      <name val="Times New Roman"/>
      <family val="1"/>
    </font>
    <font>
      <i/>
      <sz val="9"/>
      <color indexed="10"/>
      <name val="Tahoma"/>
      <family val="2"/>
      <charset val="163"/>
    </font>
    <font>
      <i/>
      <sz val="12"/>
      <color indexed="10"/>
      <name val="Tahoma"/>
      <family val="2"/>
      <charset val="163"/>
    </font>
    <font>
      <u/>
      <sz val="10"/>
      <color theme="10"/>
      <name val="Arial"/>
      <family val="2"/>
    </font>
    <font>
      <sz val="10"/>
      <color theme="1"/>
      <name val="Times New Roman"/>
      <family val="1"/>
    </font>
    <font>
      <i/>
      <sz val="10"/>
      <color indexed="10"/>
      <name val="Arial"/>
      <family val="2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4"/>
      <color theme="1"/>
      <name val="Times New Roman"/>
      <family val="1"/>
    </font>
    <font>
      <sz val="14"/>
      <name val="Cambria"/>
      <family val="1"/>
      <scheme val="major"/>
    </font>
    <font>
      <sz val="14"/>
      <color theme="10"/>
      <name val="Cambria"/>
      <family val="1"/>
      <scheme val="major"/>
    </font>
    <font>
      <i/>
      <sz val="9"/>
      <color indexed="1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2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rgb="FFCCFFFF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2" fillId="0" borderId="0" applyNumberFormat="0" applyFill="0" applyBorder="0" applyAlignment="0" applyProtection="0"/>
  </cellStyleXfs>
  <cellXfs count="244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1" xfId="0" applyFont="1" applyBorder="1" applyProtection="1">
      <protection locked="0"/>
    </xf>
    <xf numFmtId="0" fontId="4" fillId="0" borderId="0" xfId="0" applyFont="1" applyAlignment="1" applyProtection="1">
      <alignment horizontal="right"/>
      <protection hidden="1"/>
    </xf>
    <xf numFmtId="0" fontId="4" fillId="0" borderId="2" xfId="0" applyFont="1" applyBorder="1" applyProtection="1">
      <protection locked="0"/>
    </xf>
    <xf numFmtId="0" fontId="4" fillId="2" borderId="1" xfId="0" applyFont="1" applyFill="1" applyBorder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0" fillId="0" borderId="0" xfId="0" applyFont="1" applyAlignment="1" applyProtection="1">
      <alignment horizontal="left"/>
      <protection hidden="1"/>
    </xf>
    <xf numFmtId="0" fontId="16" fillId="0" borderId="0" xfId="0" applyFont="1" applyProtection="1"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Protection="1">
      <protection locked="0"/>
    </xf>
    <xf numFmtId="0" fontId="4" fillId="0" borderId="0" xfId="0" applyFont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25" fillId="0" borderId="0" xfId="0" applyFont="1" applyProtection="1">
      <protection hidden="1"/>
    </xf>
    <xf numFmtId="0" fontId="24" fillId="0" borderId="0" xfId="0" applyFont="1" applyAlignment="1" applyProtection="1">
      <alignment vertical="center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8" fillId="4" borderId="1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Protection="1">
      <protection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18" fillId="4" borderId="2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17" fillId="4" borderId="4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7" fillId="4" borderId="6" xfId="0" applyFont="1" applyFill="1" applyBorder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left"/>
      <protection hidden="1"/>
    </xf>
    <xf numFmtId="0" fontId="15" fillId="0" borderId="0" xfId="0" applyFont="1" applyAlignment="1" applyProtection="1">
      <alignment horizontal="right"/>
      <protection hidden="1"/>
    </xf>
    <xf numFmtId="0" fontId="30" fillId="0" borderId="0" xfId="0" applyFont="1" applyProtection="1"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3" fillId="4" borderId="1" xfId="0" applyFont="1" applyFill="1" applyBorder="1" applyAlignment="1" applyProtection="1">
      <alignment horizontal="center" vertical="center"/>
      <protection hidden="1"/>
    </xf>
    <xf numFmtId="0" fontId="33" fillId="4" borderId="2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33" fillId="3" borderId="1" xfId="0" applyFont="1" applyFill="1" applyBorder="1" applyAlignment="1" applyProtection="1">
      <alignment horizontal="center" vertical="center"/>
      <protection hidden="1"/>
    </xf>
    <xf numFmtId="0" fontId="33" fillId="4" borderId="7" xfId="0" applyFont="1" applyFill="1" applyBorder="1" applyAlignment="1" applyProtection="1">
      <alignment horizontal="center" vertical="center"/>
      <protection hidden="1"/>
    </xf>
    <xf numFmtId="0" fontId="16" fillId="3" borderId="6" xfId="0" applyFont="1" applyFill="1" applyBorder="1" applyAlignment="1" applyProtection="1">
      <alignment horizontal="center" vertical="center"/>
      <protection hidden="1"/>
    </xf>
    <xf numFmtId="0" fontId="17" fillId="3" borderId="1" xfId="0" applyFont="1" applyFill="1" applyBorder="1" applyAlignment="1" applyProtection="1">
      <alignment horizontal="center" vertical="center"/>
      <protection hidden="1"/>
    </xf>
    <xf numFmtId="165" fontId="17" fillId="3" borderId="1" xfId="0" applyNumberFormat="1" applyFont="1" applyFill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1" fontId="32" fillId="2" borderId="1" xfId="0" applyNumberFormat="1" applyFont="1" applyFill="1" applyBorder="1" applyAlignment="1" applyProtection="1">
      <alignment horizontal="center" vertical="center"/>
      <protection hidden="1"/>
    </xf>
    <xf numFmtId="0" fontId="33" fillId="2" borderId="1" xfId="0" applyFont="1" applyFill="1" applyBorder="1" applyAlignment="1" applyProtection="1">
      <alignment horizontal="center" vertical="center"/>
      <protection hidden="1"/>
    </xf>
    <xf numFmtId="0" fontId="34" fillId="2" borderId="1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left"/>
      <protection hidden="1"/>
    </xf>
    <xf numFmtId="0" fontId="16" fillId="0" borderId="0" xfId="0" applyFont="1" applyAlignment="1" applyProtection="1">
      <alignment horizontal="right"/>
      <protection hidden="1"/>
    </xf>
    <xf numFmtId="0" fontId="24" fillId="0" borderId="0" xfId="0" applyFont="1" applyAlignment="1" applyProtection="1">
      <alignment horizontal="right"/>
      <protection hidden="1"/>
    </xf>
    <xf numFmtId="0" fontId="23" fillId="0" borderId="0" xfId="0" applyFont="1" applyAlignment="1" applyProtection="1">
      <alignment horizontal="center"/>
      <protection hidden="1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vertical="center"/>
      <protection locked="0"/>
    </xf>
    <xf numFmtId="0" fontId="17" fillId="0" borderId="8" xfId="0" applyFont="1" applyBorder="1" applyAlignment="1" applyProtection="1">
      <alignment vertical="center"/>
      <protection locked="0"/>
    </xf>
    <xf numFmtId="0" fontId="17" fillId="0" borderId="3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/>
    </xf>
    <xf numFmtId="165" fontId="17" fillId="3" borderId="1" xfId="0" applyNumberFormat="1" applyFont="1" applyFill="1" applyBorder="1" applyAlignment="1" applyProtection="1">
      <alignment horizontal="center" vertical="center"/>
      <protection hidden="1"/>
    </xf>
    <xf numFmtId="49" fontId="37" fillId="4" borderId="6" xfId="0" applyNumberFormat="1" applyFont="1" applyFill="1" applyBorder="1" applyAlignment="1" applyProtection="1">
      <alignment horizontal="center" vertical="center" wrapText="1"/>
      <protection hidden="1"/>
    </xf>
    <xf numFmtId="0" fontId="38" fillId="0" borderId="0" xfId="0" applyFont="1" applyProtection="1">
      <protection hidden="1"/>
    </xf>
    <xf numFmtId="49" fontId="37" fillId="4" borderId="1" xfId="0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Protection="1"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left"/>
      <protection locked="0"/>
    </xf>
    <xf numFmtId="0" fontId="4" fillId="3" borderId="7" xfId="0" applyFont="1" applyFill="1" applyBorder="1" applyProtection="1">
      <protection locked="0"/>
    </xf>
    <xf numFmtId="0" fontId="8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4" fillId="3" borderId="1" xfId="0" applyFont="1" applyFill="1" applyBorder="1" applyProtection="1">
      <protection hidden="1"/>
    </xf>
    <xf numFmtId="0" fontId="19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36" fillId="0" borderId="0" xfId="0" applyFont="1" applyProtection="1">
      <protection hidden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hidden="1"/>
    </xf>
    <xf numFmtId="0" fontId="4" fillId="3" borderId="1" xfId="0" applyFont="1" applyFill="1" applyBorder="1" applyAlignment="1" applyProtection="1">
      <alignment horizontal="left"/>
      <protection hidden="1"/>
    </xf>
    <xf numFmtId="0" fontId="5" fillId="3" borderId="1" xfId="0" applyFont="1" applyFill="1" applyBorder="1" applyAlignment="1" applyProtection="1">
      <alignment horizontal="center"/>
      <protection hidden="1"/>
    </xf>
    <xf numFmtId="0" fontId="23" fillId="0" borderId="6" xfId="0" applyFont="1" applyBorder="1" applyAlignment="1" applyProtection="1">
      <alignment horizontal="center"/>
      <protection hidden="1"/>
    </xf>
    <xf numFmtId="0" fontId="16" fillId="2" borderId="1" xfId="0" applyFont="1" applyFill="1" applyBorder="1" applyProtection="1">
      <protection hidden="1"/>
    </xf>
    <xf numFmtId="0" fontId="16" fillId="2" borderId="1" xfId="0" applyFont="1" applyFill="1" applyBorder="1" applyAlignment="1" applyProtection="1">
      <alignment horizontal="left"/>
      <protection hidden="1"/>
    </xf>
    <xf numFmtId="0" fontId="17" fillId="2" borderId="1" xfId="0" applyFont="1" applyFill="1" applyBorder="1" applyAlignment="1" applyProtection="1">
      <alignment horizontal="center"/>
      <protection hidden="1"/>
    </xf>
    <xf numFmtId="0" fontId="23" fillId="3" borderId="10" xfId="0" applyFont="1" applyFill="1" applyBorder="1" applyAlignment="1" applyProtection="1">
      <alignment horizontal="center" vertical="center"/>
      <protection hidden="1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3" borderId="11" xfId="0" applyFont="1" applyFill="1" applyBorder="1" applyAlignment="1" applyProtection="1">
      <alignment horizontal="center" vertical="center"/>
      <protection hidden="1"/>
    </xf>
    <xf numFmtId="0" fontId="24" fillId="0" borderId="7" xfId="0" applyFont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 applyProtection="1">
      <alignment horizontal="center" vertical="center"/>
      <protection hidden="1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2" borderId="12" xfId="0" applyFont="1" applyFill="1" applyBorder="1" applyAlignment="1" applyProtection="1">
      <alignment horizontal="center" vertical="center"/>
      <protection hidden="1"/>
    </xf>
    <xf numFmtId="0" fontId="23" fillId="2" borderId="13" xfId="0" applyFont="1" applyFill="1" applyBorder="1" applyAlignment="1" applyProtection="1">
      <alignment horizontal="center" vertical="center"/>
      <protection hidden="1"/>
    </xf>
    <xf numFmtId="0" fontId="23" fillId="2" borderId="14" xfId="0" applyFont="1" applyFill="1" applyBorder="1" applyAlignment="1" applyProtection="1">
      <alignment horizontal="center" vertical="center"/>
      <protection hidden="1"/>
    </xf>
    <xf numFmtId="0" fontId="23" fillId="2" borderId="15" xfId="0" applyFont="1" applyFill="1" applyBorder="1" applyAlignment="1" applyProtection="1">
      <alignment horizontal="center" vertical="center"/>
      <protection hidden="1"/>
    </xf>
    <xf numFmtId="0" fontId="23" fillId="2" borderId="16" xfId="0" applyFont="1" applyFill="1" applyBorder="1" applyAlignment="1" applyProtection="1">
      <alignment horizontal="center"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4" fillId="0" borderId="0" xfId="0" applyFont="1" applyProtection="1">
      <protection locked="0"/>
    </xf>
    <xf numFmtId="0" fontId="20" fillId="0" borderId="0" xfId="0" quotePrefix="1" applyFont="1" applyAlignment="1" applyProtection="1">
      <alignment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24" fillId="3" borderId="7" xfId="0" applyFont="1" applyFill="1" applyBorder="1" applyAlignment="1" applyProtection="1">
      <alignment horizontal="center" vertical="center"/>
      <protection hidden="1"/>
    </xf>
    <xf numFmtId="0" fontId="23" fillId="5" borderId="1" xfId="0" applyFont="1" applyFill="1" applyBorder="1" applyAlignment="1" applyProtection="1">
      <alignment horizontal="center" vertical="center" wrapText="1"/>
      <protection hidden="1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/>
      <protection hidden="1"/>
    </xf>
    <xf numFmtId="164" fontId="24" fillId="3" borderId="1" xfId="1" applyNumberFormat="1" applyFont="1" applyFill="1" applyBorder="1" applyAlignment="1" applyProtection="1">
      <alignment horizontal="center" vertical="center"/>
      <protection hidden="1"/>
    </xf>
    <xf numFmtId="0" fontId="54" fillId="0" borderId="2" xfId="0" applyFont="1" applyBorder="1" applyAlignment="1" applyProtection="1">
      <alignment horizontal="center" vertical="center"/>
      <protection locked="0"/>
    </xf>
    <xf numFmtId="0" fontId="41" fillId="4" borderId="2" xfId="0" applyFont="1" applyFill="1" applyBorder="1" applyAlignment="1" applyProtection="1">
      <alignment horizontal="center" vertical="center" wrapText="1"/>
      <protection hidden="1"/>
    </xf>
    <xf numFmtId="0" fontId="41" fillId="4" borderId="1" xfId="0" applyFont="1" applyFill="1" applyBorder="1" applyAlignment="1" applyProtection="1">
      <alignment horizontal="center" vertical="center" wrapText="1"/>
      <protection hidden="1"/>
    </xf>
    <xf numFmtId="0" fontId="24" fillId="3" borderId="1" xfId="0" applyFont="1" applyFill="1" applyBorder="1" applyAlignment="1" applyProtection="1">
      <alignment horizontal="center"/>
      <protection hidden="1"/>
    </xf>
    <xf numFmtId="0" fontId="24" fillId="0" borderId="2" xfId="0" applyFont="1" applyBorder="1" applyProtection="1"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24" fillId="0" borderId="1" xfId="0" applyFont="1" applyBorder="1" applyAlignment="1" applyProtection="1">
      <alignment horizontal="center"/>
      <protection locked="0"/>
    </xf>
    <xf numFmtId="0" fontId="23" fillId="2" borderId="2" xfId="0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41" fillId="4" borderId="4" xfId="0" applyFont="1" applyFill="1" applyBorder="1" applyAlignment="1" applyProtection="1">
      <alignment horizontal="center" vertical="center" wrapText="1"/>
      <protection hidden="1"/>
    </xf>
    <xf numFmtId="0" fontId="55" fillId="0" borderId="0" xfId="0" applyFont="1" applyAlignment="1" applyProtection="1">
      <alignment horizontal="center"/>
      <protection hidden="1"/>
    </xf>
    <xf numFmtId="0" fontId="23" fillId="2" borderId="1" xfId="0" applyFont="1" applyFill="1" applyBorder="1" applyAlignment="1" applyProtection="1">
      <alignment horizontal="center"/>
      <protection hidden="1"/>
    </xf>
    <xf numFmtId="0" fontId="56" fillId="0" borderId="0" xfId="0" applyFont="1" applyProtection="1">
      <protection hidden="1"/>
    </xf>
    <xf numFmtId="0" fontId="23" fillId="6" borderId="1" xfId="0" applyFont="1" applyFill="1" applyBorder="1" applyAlignment="1" applyProtection="1">
      <alignment horizontal="center" vertical="center"/>
      <protection hidden="1"/>
    </xf>
    <xf numFmtId="0" fontId="19" fillId="0" borderId="0" xfId="0" quotePrefix="1" applyFont="1" applyAlignment="1" applyProtection="1">
      <alignment wrapText="1"/>
      <protection hidden="1"/>
    </xf>
    <xf numFmtId="0" fontId="43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57" fillId="0" borderId="0" xfId="0" applyFont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hidden="1"/>
    </xf>
    <xf numFmtId="0" fontId="14" fillId="5" borderId="1" xfId="0" applyFont="1" applyFill="1" applyBorder="1" applyAlignment="1" applyProtection="1">
      <alignment horizontal="center" vertical="center" wrapText="1"/>
      <protection hidden="1"/>
    </xf>
    <xf numFmtId="0" fontId="24" fillId="7" borderId="7" xfId="0" applyFont="1" applyFill="1" applyBorder="1" applyAlignment="1" applyProtection="1">
      <alignment horizontal="center" vertical="center"/>
      <protection locked="0"/>
    </xf>
    <xf numFmtId="0" fontId="16" fillId="8" borderId="1" xfId="0" applyFont="1" applyFill="1" applyBorder="1" applyAlignment="1" applyProtection="1">
      <alignment horizontal="center" vertical="center"/>
      <protection hidden="1"/>
    </xf>
    <xf numFmtId="0" fontId="49" fillId="0" borderId="0" xfId="0" applyFont="1" applyProtection="1">
      <protection hidden="1"/>
    </xf>
    <xf numFmtId="0" fontId="47" fillId="0" borderId="0" xfId="0" applyFont="1" applyProtection="1">
      <protection hidden="1"/>
    </xf>
    <xf numFmtId="0" fontId="46" fillId="0" borderId="0" xfId="0" applyFont="1" applyProtection="1">
      <protection hidden="1"/>
    </xf>
    <xf numFmtId="0" fontId="50" fillId="0" borderId="0" xfId="0" applyFont="1" applyProtection="1">
      <protection hidden="1"/>
    </xf>
    <xf numFmtId="0" fontId="51" fillId="0" borderId="0" xfId="0" applyFont="1" applyProtection="1">
      <protection hidden="1"/>
    </xf>
    <xf numFmtId="0" fontId="4" fillId="8" borderId="1" xfId="0" applyFont="1" applyFill="1" applyBorder="1" applyProtection="1">
      <protection hidden="1"/>
    </xf>
    <xf numFmtId="49" fontId="10" fillId="0" borderId="0" xfId="0" applyNumberFormat="1" applyFont="1" applyProtection="1">
      <protection locked="0"/>
    </xf>
    <xf numFmtId="0" fontId="59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49" fontId="13" fillId="0" borderId="1" xfId="0" applyNumberFormat="1" applyFont="1" applyBorder="1" applyAlignment="1" applyProtection="1">
      <alignment horizontal="right"/>
      <protection locked="0"/>
    </xf>
    <xf numFmtId="49" fontId="4" fillId="0" borderId="1" xfId="0" applyNumberFormat="1" applyFont="1" applyBorder="1" applyAlignment="1" applyProtection="1">
      <alignment horizontal="right"/>
      <protection locked="0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63" fillId="0" borderId="25" xfId="0" applyFont="1" applyBorder="1" applyAlignment="1">
      <alignment horizontal="center" vertical="center"/>
    </xf>
    <xf numFmtId="0" fontId="63" fillId="0" borderId="26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63" fillId="0" borderId="27" xfId="0" applyFont="1" applyBorder="1" applyAlignment="1">
      <alignment horizontal="center" vertical="center"/>
    </xf>
    <xf numFmtId="0" fontId="63" fillId="0" borderId="25" xfId="0" applyFont="1" applyBorder="1" applyAlignment="1">
      <alignment vertical="center"/>
    </xf>
    <xf numFmtId="0" fontId="16" fillId="8" borderId="1" xfId="0" applyFont="1" applyFill="1" applyBorder="1" applyAlignment="1" applyProtection="1">
      <alignment horizontal="center" vertical="center"/>
      <protection locked="0"/>
    </xf>
    <xf numFmtId="0" fontId="67" fillId="0" borderId="1" xfId="0" applyFont="1" applyBorder="1" applyAlignment="1" applyProtection="1">
      <alignment horizontal="center"/>
      <protection locked="0"/>
    </xf>
    <xf numFmtId="0" fontId="63" fillId="0" borderId="1" xfId="0" applyFont="1" applyBorder="1" applyAlignment="1">
      <alignment horizontal="center" vertical="center"/>
    </xf>
    <xf numFmtId="0" fontId="63" fillId="0" borderId="28" xfId="0" applyFont="1" applyBorder="1" applyAlignment="1">
      <alignment horizontal="center" vertical="center"/>
    </xf>
    <xf numFmtId="0" fontId="63" fillId="0" borderId="29" xfId="0" applyFont="1" applyBorder="1" applyAlignment="1">
      <alignment horizontal="center" vertical="center"/>
    </xf>
    <xf numFmtId="0" fontId="63" fillId="0" borderId="28" xfId="0" applyFont="1" applyBorder="1" applyAlignment="1">
      <alignment vertical="center"/>
    </xf>
    <xf numFmtId="0" fontId="66" fillId="9" borderId="26" xfId="0" applyFont="1" applyFill="1" applyBorder="1" applyAlignment="1">
      <alignment horizontal="center" vertical="center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63" fillId="0" borderId="1" xfId="0" applyFont="1" applyBorder="1" applyAlignment="1">
      <alignment vertical="center"/>
    </xf>
    <xf numFmtId="0" fontId="65" fillId="9" borderId="30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center"/>
      <protection hidden="1"/>
    </xf>
    <xf numFmtId="0" fontId="16" fillId="8" borderId="24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49" fontId="69" fillId="8" borderId="2" xfId="2" applyNumberFormat="1" applyFont="1" applyFill="1" applyBorder="1" applyAlignment="1" applyProtection="1">
      <alignment horizontal="center"/>
      <protection locked="0"/>
    </xf>
    <xf numFmtId="49" fontId="68" fillId="8" borderId="7" xfId="0" applyNumberFormat="1" applyFont="1" applyFill="1" applyBorder="1" applyAlignment="1" applyProtection="1">
      <alignment horizontal="center"/>
      <protection locked="0"/>
    </xf>
    <xf numFmtId="0" fontId="58" fillId="8" borderId="0" xfId="0" applyFont="1" applyFill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locked="0"/>
    </xf>
    <xf numFmtId="0" fontId="23" fillId="2" borderId="2" xfId="0" applyFont="1" applyFill="1" applyBorder="1" applyAlignment="1" applyProtection="1">
      <alignment horizontal="center"/>
      <protection hidden="1"/>
    </xf>
    <xf numFmtId="0" fontId="23" fillId="2" borderId="7" xfId="0" applyFont="1" applyFill="1" applyBorder="1" applyAlignment="1" applyProtection="1">
      <alignment horizontal="center"/>
      <protection hidden="1"/>
    </xf>
    <xf numFmtId="0" fontId="23" fillId="5" borderId="1" xfId="0" applyFont="1" applyFill="1" applyBorder="1" applyAlignment="1" applyProtection="1">
      <alignment horizontal="center" vertical="center" wrapText="1"/>
      <protection hidden="1"/>
    </xf>
    <xf numFmtId="0" fontId="14" fillId="5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23" fillId="4" borderId="17" xfId="0" applyFont="1" applyFill="1" applyBorder="1" applyAlignment="1" applyProtection="1">
      <alignment horizontal="center" vertical="center" wrapText="1"/>
      <protection hidden="1"/>
    </xf>
    <xf numFmtId="0" fontId="23" fillId="4" borderId="18" xfId="0" applyFont="1" applyFill="1" applyBorder="1" applyAlignment="1" applyProtection="1">
      <alignment horizontal="center" vertical="center" wrapText="1"/>
      <protection hidden="1"/>
    </xf>
    <xf numFmtId="0" fontId="14" fillId="4" borderId="1" xfId="0" applyFont="1" applyFill="1" applyBorder="1" applyAlignment="1" applyProtection="1">
      <alignment horizontal="center" vertical="center" wrapText="1"/>
      <protection hidden="1"/>
    </xf>
    <xf numFmtId="0" fontId="14" fillId="4" borderId="11" xfId="0" applyFont="1" applyFill="1" applyBorder="1" applyAlignment="1" applyProtection="1">
      <alignment horizontal="center" vertical="center" wrapText="1"/>
      <protection hidden="1"/>
    </xf>
    <xf numFmtId="0" fontId="44" fillId="5" borderId="1" xfId="0" applyFont="1" applyFill="1" applyBorder="1" applyAlignment="1" applyProtection="1">
      <alignment horizontal="center" vertical="center" wrapText="1"/>
      <protection hidden="1"/>
    </xf>
    <xf numFmtId="0" fontId="23" fillId="5" borderId="2" xfId="0" applyFont="1" applyFill="1" applyBorder="1" applyAlignment="1" applyProtection="1">
      <alignment horizontal="center" vertical="center" wrapText="1"/>
      <protection hidden="1"/>
    </xf>
    <xf numFmtId="0" fontId="23" fillId="5" borderId="7" xfId="0" applyFont="1" applyFill="1" applyBorder="1" applyAlignment="1" applyProtection="1">
      <alignment horizontal="center" vertical="center" wrapText="1"/>
      <protection hidden="1"/>
    </xf>
    <xf numFmtId="0" fontId="23" fillId="4" borderId="11" xfId="0" applyFont="1" applyFill="1" applyBorder="1" applyAlignment="1" applyProtection="1">
      <alignment horizontal="center" vertical="center" wrapText="1"/>
      <protection hidden="1"/>
    </xf>
    <xf numFmtId="0" fontId="23" fillId="4" borderId="1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3" fillId="5" borderId="19" xfId="0" applyFont="1" applyFill="1" applyBorder="1" applyAlignment="1" applyProtection="1">
      <alignment horizontal="center" vertical="center" textRotation="90" wrapText="1"/>
      <protection hidden="1"/>
    </xf>
    <xf numFmtId="0" fontId="23" fillId="5" borderId="10" xfId="0" applyFont="1" applyFill="1" applyBorder="1" applyAlignment="1" applyProtection="1">
      <alignment horizontal="center" vertical="center" textRotation="90" wrapText="1"/>
      <protection hidden="1"/>
    </xf>
    <xf numFmtId="0" fontId="23" fillId="5" borderId="17" xfId="0" applyFont="1" applyFill="1" applyBorder="1" applyAlignment="1" applyProtection="1">
      <alignment horizontal="center" vertical="center" wrapText="1"/>
      <protection hidden="1"/>
    </xf>
    <xf numFmtId="0" fontId="20" fillId="0" borderId="3" xfId="0" applyFont="1" applyBorder="1" applyAlignment="1" applyProtection="1">
      <alignment horizontal="center"/>
      <protection hidden="1"/>
    </xf>
    <xf numFmtId="0" fontId="3" fillId="4" borderId="20" xfId="0" applyFont="1" applyFill="1" applyBorder="1" applyAlignment="1" applyProtection="1">
      <alignment horizontal="center" vertical="center" wrapText="1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top" wrapText="1"/>
      <protection hidden="1"/>
    </xf>
    <xf numFmtId="0" fontId="5" fillId="2" borderId="7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22" fillId="4" borderId="1" xfId="0" applyFont="1" applyFill="1" applyBorder="1" applyAlignment="1" applyProtection="1">
      <alignment horizontal="center" vertical="center"/>
      <protection hidden="1"/>
    </xf>
    <xf numFmtId="0" fontId="3" fillId="4" borderId="21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6" fillId="2" borderId="7" xfId="0" applyFont="1" applyFill="1" applyBorder="1" applyAlignment="1" applyProtection="1">
      <alignment horizontal="center"/>
      <protection hidden="1"/>
    </xf>
    <xf numFmtId="0" fontId="17" fillId="4" borderId="1" xfId="0" applyFont="1" applyFill="1" applyBorder="1" applyAlignment="1" applyProtection="1">
      <alignment horizontal="center" vertical="center" wrapText="1"/>
      <protection hidden="1"/>
    </xf>
    <xf numFmtId="0" fontId="17" fillId="2" borderId="1" xfId="0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31" fillId="0" borderId="3" xfId="0" applyFont="1" applyBorder="1" applyAlignment="1" applyProtection="1">
      <alignment horizontal="center"/>
      <protection hidden="1"/>
    </xf>
    <xf numFmtId="0" fontId="17" fillId="4" borderId="20" xfId="0" applyFont="1" applyFill="1" applyBorder="1" applyAlignment="1" applyProtection="1">
      <alignment horizontal="center" vertical="center" wrapText="1"/>
      <protection hidden="1"/>
    </xf>
    <xf numFmtId="0" fontId="17" fillId="4" borderId="6" xfId="0" applyFont="1" applyFill="1" applyBorder="1" applyAlignment="1" applyProtection="1">
      <alignment horizontal="center" vertical="center" wrapText="1"/>
      <protection hidden="1"/>
    </xf>
    <xf numFmtId="0" fontId="17" fillId="4" borderId="21" xfId="0" applyFont="1" applyFill="1" applyBorder="1" applyAlignment="1" applyProtection="1">
      <alignment horizontal="center" vertical="center"/>
      <protection hidden="1"/>
    </xf>
    <xf numFmtId="0" fontId="17" fillId="4" borderId="8" xfId="0" applyFont="1" applyFill="1" applyBorder="1" applyAlignment="1" applyProtection="1">
      <alignment horizontal="center" vertical="center"/>
      <protection hidden="1"/>
    </xf>
    <xf numFmtId="0" fontId="17" fillId="4" borderId="4" xfId="0" applyFont="1" applyFill="1" applyBorder="1" applyAlignment="1" applyProtection="1">
      <alignment horizontal="center" vertical="center" textRotation="90"/>
      <protection hidden="1"/>
    </xf>
    <xf numFmtId="0" fontId="17" fillId="4" borderId="6" xfId="0" applyFont="1" applyFill="1" applyBorder="1" applyAlignment="1" applyProtection="1">
      <alignment horizontal="center" vertical="center" textRotation="90"/>
      <protection hidden="1"/>
    </xf>
    <xf numFmtId="0" fontId="17" fillId="4" borderId="4" xfId="0" applyFont="1" applyFill="1" applyBorder="1" applyAlignment="1" applyProtection="1">
      <alignment horizontal="center" vertical="center" wrapText="1"/>
      <protection hidden="1"/>
    </xf>
    <xf numFmtId="0" fontId="17" fillId="4" borderId="8" xfId="0" applyFont="1" applyFill="1" applyBorder="1" applyAlignment="1" applyProtection="1">
      <alignment horizontal="center" vertical="center" wrapText="1"/>
      <protection hidden="1"/>
    </xf>
    <xf numFmtId="0" fontId="33" fillId="4" borderId="1" xfId="0" applyFont="1" applyFill="1" applyBorder="1" applyAlignment="1" applyProtection="1">
      <alignment horizontal="center" vertical="center" wrapText="1"/>
      <protection hidden="1"/>
    </xf>
    <xf numFmtId="0" fontId="33" fillId="4" borderId="1" xfId="0" applyFont="1" applyFill="1" applyBorder="1" applyAlignment="1" applyProtection="1">
      <alignment horizontal="center" vertical="center"/>
      <protection hidden="1"/>
    </xf>
    <xf numFmtId="0" fontId="17" fillId="4" borderId="6" xfId="0" applyFont="1" applyFill="1" applyBorder="1" applyAlignment="1" applyProtection="1">
      <alignment horizontal="center" vertical="center"/>
      <protection hidden="1"/>
    </xf>
    <xf numFmtId="0" fontId="33" fillId="4" borderId="4" xfId="0" applyFont="1" applyFill="1" applyBorder="1" applyAlignment="1" applyProtection="1">
      <alignment horizontal="center" vertical="center" wrapText="1"/>
      <protection hidden="1"/>
    </xf>
    <xf numFmtId="0" fontId="33" fillId="4" borderId="6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24" fillId="0" borderId="23" xfId="0" applyFont="1" applyBorder="1" applyAlignment="1" applyProtection="1">
      <alignment horizontal="center"/>
      <protection hidden="1"/>
    </xf>
    <xf numFmtId="0" fontId="17" fillId="2" borderId="2" xfId="0" applyFont="1" applyFill="1" applyBorder="1" applyAlignment="1" applyProtection="1">
      <alignment horizontal="center" vertical="center"/>
      <protection hidden="1"/>
    </xf>
    <xf numFmtId="0" fontId="17" fillId="2" borderId="22" xfId="0" applyFont="1" applyFill="1" applyBorder="1" applyAlignment="1" applyProtection="1">
      <alignment horizontal="center" vertical="center"/>
      <protection hidden="1"/>
    </xf>
    <xf numFmtId="0" fontId="17" fillId="2" borderId="7" xfId="0" applyFont="1" applyFill="1" applyBorder="1" applyAlignment="1" applyProtection="1">
      <alignment horizontal="center" vertical="center"/>
      <protection hidden="1"/>
    </xf>
    <xf numFmtId="0" fontId="33" fillId="2" borderId="2" xfId="0" applyFont="1" applyFill="1" applyBorder="1" applyAlignment="1" applyProtection="1">
      <alignment horizontal="center" vertical="center"/>
      <protection hidden="1"/>
    </xf>
    <xf numFmtId="0" fontId="33" fillId="2" borderId="22" xfId="0" applyFont="1" applyFill="1" applyBorder="1" applyAlignment="1" applyProtection="1">
      <alignment horizontal="center" vertical="center"/>
      <protection hidden="1"/>
    </xf>
    <xf numFmtId="0" fontId="33" fillId="2" borderId="7" xfId="0" applyFont="1" applyFill="1" applyBorder="1" applyAlignment="1" applyProtection="1">
      <alignment horizontal="center" vertical="center"/>
      <protection hidden="1"/>
    </xf>
    <xf numFmtId="0" fontId="35" fillId="0" borderId="31" xfId="0" applyFont="1" applyBorder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52" fillId="0" borderId="0" xfId="0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</cellXfs>
  <cellStyles count="3">
    <cellStyle name="Hyperlink" xfId="2" builtinId="8"/>
    <cellStyle name="Normal" xfId="0" builtinId="0"/>
    <cellStyle name="Percent" xfId="1" builtinId="5"/>
  </cellStyles>
  <dxfs count="6">
    <dxf>
      <font>
        <b/>
        <color rgb="FF0000FF"/>
      </font>
      <fill>
        <patternFill patternType="solid">
          <fgColor rgb="FFFF99CC"/>
          <bgColor rgb="FFFF99CC"/>
        </patternFill>
      </fill>
    </dxf>
    <dxf>
      <font>
        <b/>
        <color rgb="FF0000FF"/>
      </font>
      <fill>
        <patternFill patternType="solid">
          <fgColor rgb="FFFF99CC"/>
          <bgColor rgb="FFFF99CC"/>
        </patternFill>
      </fill>
    </dxf>
    <dxf>
      <font>
        <b/>
        <color rgb="FF0000FF"/>
      </font>
      <fill>
        <patternFill patternType="solid">
          <fgColor rgb="FFFF99CC"/>
          <bgColor rgb="FFFF99CC"/>
        </patternFill>
      </fill>
    </dxf>
    <dxf>
      <font>
        <b/>
        <color rgb="FF0000FF"/>
      </font>
      <fill>
        <patternFill patternType="solid">
          <fgColor rgb="FFFF99CC"/>
          <bgColor rgb="FFFF99CC"/>
        </patternFill>
      </fill>
    </dxf>
    <dxf>
      <font>
        <b/>
        <color rgb="FF0000FF"/>
      </font>
      <fill>
        <patternFill patternType="solid">
          <fgColor rgb="FFFF99CC"/>
          <bgColor rgb="FFFF99CC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3175</xdr:rowOff>
    </xdr:from>
    <xdr:to>
      <xdr:col>3</xdr:col>
      <xdr:colOff>384156</xdr:colOff>
      <xdr:row>2</xdr:row>
      <xdr:rowOff>3175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400050" y="485775"/>
          <a:ext cx="20859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0</xdr:rowOff>
    </xdr:from>
    <xdr:to>
      <xdr:col>6</xdr:col>
      <xdr:colOff>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409575" y="419100"/>
          <a:ext cx="2085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2</xdr:col>
      <xdr:colOff>104802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400050" y="447675"/>
          <a:ext cx="2085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222250</xdr:rowOff>
    </xdr:from>
    <xdr:to>
      <xdr:col>3</xdr:col>
      <xdr:colOff>419127</xdr:colOff>
      <xdr:row>1</xdr:row>
      <xdr:rowOff>222250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>
          <a:off x="381000" y="466725"/>
          <a:ext cx="2200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9525</xdr:rowOff>
    </xdr:from>
    <xdr:to>
      <xdr:col>2</xdr:col>
      <xdr:colOff>168293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>
          <a:off x="419100" y="457200"/>
          <a:ext cx="21240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292100</xdr:colOff>
      <xdr:row>98</xdr:row>
      <xdr:rowOff>0</xdr:rowOff>
    </xdr:from>
    <xdr:to>
      <xdr:col>6</xdr:col>
      <xdr:colOff>469900</xdr:colOff>
      <xdr:row>98</xdr:row>
      <xdr:rowOff>0</xdr:rowOff>
    </xdr:to>
    <xdr:pic>
      <xdr:nvPicPr>
        <xdr:cNvPr id="3186" name="Picture 3">
          <a:extLst>
            <a:ext uri="{FF2B5EF4-FFF2-40B4-BE49-F238E27FC236}">
              <a16:creationId xmlns:a16="http://schemas.microsoft.com/office/drawing/2014/main" xmlns="" id="{00000000-0008-0000-0500-00007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16744950"/>
          <a:ext cx="177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241300</xdr:colOff>
      <xdr:row>2</xdr:row>
      <xdr:rowOff>9525</xdr:rowOff>
    </xdr:from>
    <xdr:to>
      <xdr:col>3</xdr:col>
      <xdr:colOff>1035050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CxnSpPr/>
      </xdr:nvCxnSpPr>
      <xdr:spPr>
        <a:xfrm>
          <a:off x="533400" y="428625"/>
          <a:ext cx="21336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12116" name="AutoShape 1">
          <a:extLst>
            <a:ext uri="{FF2B5EF4-FFF2-40B4-BE49-F238E27FC236}">
              <a16:creationId xmlns:a16="http://schemas.microsoft.com/office/drawing/2014/main" xmlns="" id="{00000000-0008-0000-0800-0000542F0000}"/>
            </a:ext>
          </a:extLst>
        </xdr:cNvPr>
        <xdr:cNvSpPr>
          <a:spLocks/>
        </xdr:cNvSpPr>
      </xdr:nvSpPr>
      <xdr:spPr bwMode="auto">
        <a:xfrm>
          <a:off x="5314950" y="533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38100</xdr:colOff>
      <xdr:row>0</xdr:row>
      <xdr:rowOff>0</xdr:rowOff>
    </xdr:from>
    <xdr:to>
      <xdr:col>10</xdr:col>
      <xdr:colOff>469900</xdr:colOff>
      <xdr:row>39</xdr:row>
      <xdr:rowOff>171450</xdr:rowOff>
    </xdr:to>
    <xdr:grpSp>
      <xdr:nvGrpSpPr>
        <xdr:cNvPr id="12117" name="Group 2">
          <a:extLst>
            <a:ext uri="{FF2B5EF4-FFF2-40B4-BE49-F238E27FC236}">
              <a16:creationId xmlns:a16="http://schemas.microsoft.com/office/drawing/2014/main" xmlns="" id="{00000000-0008-0000-0800-0000552F0000}"/>
            </a:ext>
          </a:extLst>
        </xdr:cNvPr>
        <xdr:cNvGrpSpPr>
          <a:grpSpLocks/>
        </xdr:cNvGrpSpPr>
      </xdr:nvGrpSpPr>
      <xdr:grpSpPr bwMode="auto">
        <a:xfrm>
          <a:off x="38100" y="0"/>
          <a:ext cx="6051550" cy="10220325"/>
          <a:chOff x="1521" y="904"/>
          <a:chExt cx="9696" cy="15136"/>
        </a:xfrm>
      </xdr:grpSpPr>
      <xdr:grpSp>
        <xdr:nvGrpSpPr>
          <xdr:cNvPr id="12121" name="Group 3">
            <a:extLst>
              <a:ext uri="{FF2B5EF4-FFF2-40B4-BE49-F238E27FC236}">
                <a16:creationId xmlns:a16="http://schemas.microsoft.com/office/drawing/2014/main" xmlns="" id="{00000000-0008-0000-0800-0000592F0000}"/>
              </a:ext>
            </a:extLst>
          </xdr:cNvPr>
          <xdr:cNvGrpSpPr>
            <a:grpSpLocks/>
          </xdr:cNvGrpSpPr>
        </xdr:nvGrpSpPr>
        <xdr:grpSpPr bwMode="auto">
          <a:xfrm>
            <a:off x="1521" y="904"/>
            <a:ext cx="9696" cy="15136"/>
            <a:chOff x="1521" y="904"/>
            <a:chExt cx="9696" cy="15136"/>
          </a:xfrm>
        </xdr:grpSpPr>
        <xdr:grpSp>
          <xdr:nvGrpSpPr>
            <xdr:cNvPr id="12128" name="Group 4">
              <a:extLst>
                <a:ext uri="{FF2B5EF4-FFF2-40B4-BE49-F238E27FC236}">
                  <a16:creationId xmlns:a16="http://schemas.microsoft.com/office/drawing/2014/main" xmlns="" id="{00000000-0008-0000-0800-0000602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521" y="7776"/>
              <a:ext cx="9696" cy="8264"/>
              <a:chOff x="1521" y="7776"/>
              <a:chExt cx="9696" cy="8264"/>
            </a:xfrm>
          </xdr:grpSpPr>
          <xdr:grpSp>
            <xdr:nvGrpSpPr>
              <xdr:cNvPr id="12135" name="Group 5">
                <a:extLst>
                  <a:ext uri="{FF2B5EF4-FFF2-40B4-BE49-F238E27FC236}">
                    <a16:creationId xmlns:a16="http://schemas.microsoft.com/office/drawing/2014/main" xmlns="" id="{00000000-0008-0000-0800-0000672F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521" y="7776"/>
                <a:ext cx="4913" cy="8263"/>
                <a:chOff x="1521" y="7776"/>
                <a:chExt cx="4913" cy="8263"/>
              </a:xfrm>
            </xdr:grpSpPr>
            <xdr:sp macro="" textlink="">
              <xdr:nvSpPr>
                <xdr:cNvPr id="12142" name="Freeform 6">
                  <a:extLst>
                    <a:ext uri="{FF2B5EF4-FFF2-40B4-BE49-F238E27FC236}">
                      <a16:creationId xmlns:a16="http://schemas.microsoft.com/office/drawing/2014/main" xmlns="" id="{00000000-0008-0000-0800-00006E2F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5400000" flipH="1">
                  <a:off x="-2411" y="11708"/>
                  <a:ext cx="7937" cy="73"/>
                </a:xfrm>
                <a:custGeom>
                  <a:avLst/>
                  <a:gdLst>
                    <a:gd name="T0" fmla="*/ 77096764 w 2556"/>
                    <a:gd name="T1" fmla="*/ 0 h 73"/>
                    <a:gd name="T2" fmla="*/ 104614368 w 2556"/>
                    <a:gd name="T3" fmla="*/ 8 h 73"/>
                    <a:gd name="T4" fmla="*/ 139781423 w 2556"/>
                    <a:gd name="T5" fmla="*/ 13 h 73"/>
                    <a:gd name="T6" fmla="*/ 187404410 w 2556"/>
                    <a:gd name="T7" fmla="*/ 19 h 73"/>
                    <a:gd name="T8" fmla="*/ 237063254 w 2556"/>
                    <a:gd name="T9" fmla="*/ 22 h 73"/>
                    <a:gd name="T10" fmla="*/ 359293970 w 2556"/>
                    <a:gd name="T11" fmla="*/ 27 h 73"/>
                    <a:gd name="T12" fmla="*/ 483825450 w 2556"/>
                    <a:gd name="T13" fmla="*/ 29 h 73"/>
                    <a:gd name="T14" fmla="*/ 483825450 w 2556"/>
                    <a:gd name="T15" fmla="*/ 27 h 73"/>
                    <a:gd name="T16" fmla="*/ 2147483646 w 2556"/>
                    <a:gd name="T17" fmla="*/ 27 h 73"/>
                    <a:gd name="T18" fmla="*/ 2147483646 w 2556"/>
                    <a:gd name="T19" fmla="*/ 73 h 73"/>
                    <a:gd name="T20" fmla="*/ 331855115 w 2556"/>
                    <a:gd name="T21" fmla="*/ 73 h 73"/>
                    <a:gd name="T22" fmla="*/ 199317624 w 2556"/>
                    <a:gd name="T23" fmla="*/ 67 h 73"/>
                    <a:gd name="T24" fmla="*/ 137473967 w 2556"/>
                    <a:gd name="T25" fmla="*/ 62 h 73"/>
                    <a:gd name="T26" fmla="*/ 82041366 w 2556"/>
                    <a:gd name="T27" fmla="*/ 56 h 73"/>
                    <a:gd name="T28" fmla="*/ 40103528 w 2556"/>
                    <a:gd name="T29" fmla="*/ 48 h 73"/>
                    <a:gd name="T30" fmla="*/ 0 w 2556"/>
                    <a:gd name="T31" fmla="*/ 38 h 73"/>
                    <a:gd name="T32" fmla="*/ 42681006 w 2556"/>
                    <a:gd name="T33" fmla="*/ 21 h 73"/>
                    <a:gd name="T34" fmla="*/ 77096764 w 2556"/>
                    <a:gd name="T35" fmla="*/ 0 h 73"/>
                    <a:gd name="T36" fmla="*/ 0 60000 65536"/>
                    <a:gd name="T37" fmla="*/ 0 60000 65536"/>
                    <a:gd name="T38" fmla="*/ 0 60000 65536"/>
                    <a:gd name="T39" fmla="*/ 0 60000 65536"/>
                    <a:gd name="T40" fmla="*/ 0 60000 65536"/>
                    <a:gd name="T41" fmla="*/ 0 60000 65536"/>
                    <a:gd name="T42" fmla="*/ 0 60000 65536"/>
                    <a:gd name="T43" fmla="*/ 0 60000 65536"/>
                    <a:gd name="T44" fmla="*/ 0 60000 65536"/>
                    <a:gd name="T45" fmla="*/ 0 60000 65536"/>
                    <a:gd name="T46" fmla="*/ 0 60000 65536"/>
                    <a:gd name="T47" fmla="*/ 0 60000 65536"/>
                    <a:gd name="T48" fmla="*/ 0 60000 65536"/>
                    <a:gd name="T49" fmla="*/ 0 60000 65536"/>
                    <a:gd name="T50" fmla="*/ 0 60000 65536"/>
                    <a:gd name="T51" fmla="*/ 0 60000 65536"/>
                    <a:gd name="T52" fmla="*/ 0 60000 65536"/>
                    <a:gd name="T53" fmla="*/ 0 60000 65536"/>
                    <a:gd name="T54" fmla="*/ 0 w 2556"/>
                    <a:gd name="T55" fmla="*/ 0 h 73"/>
                    <a:gd name="T56" fmla="*/ 2556 w 2556"/>
                    <a:gd name="T57" fmla="*/ 73 h 73"/>
                  </a:gdLst>
                  <a:ahLst/>
                  <a:cxnLst>
                    <a:cxn ang="T36">
                      <a:pos x="T0" y="T1"/>
                    </a:cxn>
                    <a:cxn ang="T37">
                      <a:pos x="T2" y="T3"/>
                    </a:cxn>
                    <a:cxn ang="T38">
                      <a:pos x="T4" y="T5"/>
                    </a:cxn>
                    <a:cxn ang="T39">
                      <a:pos x="T6" y="T7"/>
                    </a:cxn>
                    <a:cxn ang="T40">
                      <a:pos x="T8" y="T9"/>
                    </a:cxn>
                    <a:cxn ang="T41">
                      <a:pos x="T10" y="T11"/>
                    </a:cxn>
                    <a:cxn ang="T42">
                      <a:pos x="T12" y="T13"/>
                    </a:cxn>
                    <a:cxn ang="T43">
                      <a:pos x="T14" y="T15"/>
                    </a:cxn>
                    <a:cxn ang="T44">
                      <a:pos x="T16" y="T17"/>
                    </a:cxn>
                    <a:cxn ang="T45">
                      <a:pos x="T18" y="T19"/>
                    </a:cxn>
                    <a:cxn ang="T46">
                      <a:pos x="T20" y="T21"/>
                    </a:cxn>
                    <a:cxn ang="T47">
                      <a:pos x="T22" y="T23"/>
                    </a:cxn>
                    <a:cxn ang="T48">
                      <a:pos x="T24" y="T25"/>
                    </a:cxn>
                    <a:cxn ang="T49">
                      <a:pos x="T26" y="T27"/>
                    </a:cxn>
                    <a:cxn ang="T50">
                      <a:pos x="T28" y="T29"/>
                    </a:cxn>
                    <a:cxn ang="T51">
                      <a:pos x="T30" y="T31"/>
                    </a:cxn>
                    <a:cxn ang="T52">
                      <a:pos x="T32" y="T33"/>
                    </a:cxn>
                    <a:cxn ang="T53">
                      <a:pos x="T34" y="T35"/>
                    </a:cxn>
                  </a:cxnLst>
                  <a:rect l="T54" t="T55" r="T56" b="T57"/>
                  <a:pathLst>
                    <a:path w="2556" h="73">
                      <a:moveTo>
                        <a:pt x="31" y="0"/>
                      </a:moveTo>
                      <a:lnTo>
                        <a:pt x="42" y="8"/>
                      </a:lnTo>
                      <a:lnTo>
                        <a:pt x="56" y="13"/>
                      </a:lnTo>
                      <a:lnTo>
                        <a:pt x="75" y="19"/>
                      </a:lnTo>
                      <a:lnTo>
                        <a:pt x="95" y="22"/>
                      </a:lnTo>
                      <a:lnTo>
                        <a:pt x="144" y="27"/>
                      </a:lnTo>
                      <a:lnTo>
                        <a:pt x="194" y="29"/>
                      </a:lnTo>
                      <a:lnTo>
                        <a:pt x="194" y="27"/>
                      </a:lnTo>
                      <a:lnTo>
                        <a:pt x="2556" y="27"/>
                      </a:lnTo>
                      <a:lnTo>
                        <a:pt x="2556" y="73"/>
                      </a:lnTo>
                      <a:lnTo>
                        <a:pt x="133" y="73"/>
                      </a:lnTo>
                      <a:lnTo>
                        <a:pt x="80" y="67"/>
                      </a:lnTo>
                      <a:lnTo>
                        <a:pt x="55" y="62"/>
                      </a:lnTo>
                      <a:lnTo>
                        <a:pt x="33" y="56"/>
                      </a:lnTo>
                      <a:lnTo>
                        <a:pt x="16" y="48"/>
                      </a:lnTo>
                      <a:lnTo>
                        <a:pt x="0" y="38"/>
                      </a:lnTo>
                      <a:lnTo>
                        <a:pt x="17" y="21"/>
                      </a:lnTo>
                      <a:lnTo>
                        <a:pt x="31" y="0"/>
                      </a:lnTo>
                      <a:close/>
                    </a:path>
                  </a:pathLst>
                </a:custGeom>
                <a:solidFill>
                  <a:srgbClr val="000065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143" name="Freeform 7">
                  <a:extLst>
                    <a:ext uri="{FF2B5EF4-FFF2-40B4-BE49-F238E27FC236}">
                      <a16:creationId xmlns:a16="http://schemas.microsoft.com/office/drawing/2014/main" xmlns="" id="{00000000-0008-0000-0800-00006F2F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1521" y="15586"/>
                  <a:ext cx="449" cy="453"/>
                </a:xfrm>
                <a:custGeom>
                  <a:avLst/>
                  <a:gdLst>
                    <a:gd name="T0" fmla="*/ 120 w 449"/>
                    <a:gd name="T1" fmla="*/ 5 h 453"/>
                    <a:gd name="T2" fmla="*/ 184 w 449"/>
                    <a:gd name="T3" fmla="*/ 3 h 453"/>
                    <a:gd name="T4" fmla="*/ 245 w 449"/>
                    <a:gd name="T5" fmla="*/ 46 h 453"/>
                    <a:gd name="T6" fmla="*/ 269 w 449"/>
                    <a:gd name="T7" fmla="*/ 89 h 453"/>
                    <a:gd name="T8" fmla="*/ 264 w 449"/>
                    <a:gd name="T9" fmla="*/ 165 h 453"/>
                    <a:gd name="T10" fmla="*/ 205 w 449"/>
                    <a:gd name="T11" fmla="*/ 235 h 453"/>
                    <a:gd name="T12" fmla="*/ 139 w 449"/>
                    <a:gd name="T13" fmla="*/ 266 h 453"/>
                    <a:gd name="T14" fmla="*/ 101 w 449"/>
                    <a:gd name="T15" fmla="*/ 306 h 453"/>
                    <a:gd name="T16" fmla="*/ 98 w 449"/>
                    <a:gd name="T17" fmla="*/ 352 h 453"/>
                    <a:gd name="T18" fmla="*/ 70 w 449"/>
                    <a:gd name="T19" fmla="*/ 320 h 453"/>
                    <a:gd name="T20" fmla="*/ 73 w 449"/>
                    <a:gd name="T21" fmla="*/ 276 h 453"/>
                    <a:gd name="T22" fmla="*/ 84 w 449"/>
                    <a:gd name="T23" fmla="*/ 247 h 453"/>
                    <a:gd name="T24" fmla="*/ 76 w 449"/>
                    <a:gd name="T25" fmla="*/ 220 h 453"/>
                    <a:gd name="T26" fmla="*/ 95 w 449"/>
                    <a:gd name="T27" fmla="*/ 198 h 453"/>
                    <a:gd name="T28" fmla="*/ 95 w 449"/>
                    <a:gd name="T29" fmla="*/ 176 h 453"/>
                    <a:gd name="T30" fmla="*/ 104 w 449"/>
                    <a:gd name="T31" fmla="*/ 147 h 453"/>
                    <a:gd name="T32" fmla="*/ 137 w 449"/>
                    <a:gd name="T33" fmla="*/ 133 h 453"/>
                    <a:gd name="T34" fmla="*/ 147 w 449"/>
                    <a:gd name="T35" fmla="*/ 165 h 453"/>
                    <a:gd name="T36" fmla="*/ 173 w 449"/>
                    <a:gd name="T37" fmla="*/ 174 h 453"/>
                    <a:gd name="T38" fmla="*/ 219 w 449"/>
                    <a:gd name="T39" fmla="*/ 147 h 453"/>
                    <a:gd name="T40" fmla="*/ 226 w 449"/>
                    <a:gd name="T41" fmla="*/ 111 h 453"/>
                    <a:gd name="T42" fmla="*/ 208 w 449"/>
                    <a:gd name="T43" fmla="*/ 68 h 453"/>
                    <a:gd name="T44" fmla="*/ 175 w 449"/>
                    <a:gd name="T45" fmla="*/ 46 h 453"/>
                    <a:gd name="T46" fmla="*/ 129 w 449"/>
                    <a:gd name="T47" fmla="*/ 48 h 453"/>
                    <a:gd name="T48" fmla="*/ 76 w 449"/>
                    <a:gd name="T49" fmla="*/ 86 h 453"/>
                    <a:gd name="T50" fmla="*/ 62 w 449"/>
                    <a:gd name="T51" fmla="*/ 106 h 453"/>
                    <a:gd name="T52" fmla="*/ 50 w 449"/>
                    <a:gd name="T53" fmla="*/ 162 h 453"/>
                    <a:gd name="T54" fmla="*/ 42 w 449"/>
                    <a:gd name="T55" fmla="*/ 407 h 453"/>
                    <a:gd name="T56" fmla="*/ 288 w 449"/>
                    <a:gd name="T57" fmla="*/ 401 h 453"/>
                    <a:gd name="T58" fmla="*/ 342 w 449"/>
                    <a:gd name="T59" fmla="*/ 390 h 453"/>
                    <a:gd name="T60" fmla="*/ 381 w 449"/>
                    <a:gd name="T61" fmla="*/ 356 h 453"/>
                    <a:gd name="T62" fmla="*/ 405 w 449"/>
                    <a:gd name="T63" fmla="*/ 304 h 453"/>
                    <a:gd name="T64" fmla="*/ 397 w 449"/>
                    <a:gd name="T65" fmla="*/ 263 h 453"/>
                    <a:gd name="T66" fmla="*/ 353 w 449"/>
                    <a:gd name="T67" fmla="*/ 227 h 453"/>
                    <a:gd name="T68" fmla="*/ 311 w 449"/>
                    <a:gd name="T69" fmla="*/ 225 h 453"/>
                    <a:gd name="T70" fmla="*/ 280 w 449"/>
                    <a:gd name="T71" fmla="*/ 257 h 453"/>
                    <a:gd name="T72" fmla="*/ 278 w 449"/>
                    <a:gd name="T73" fmla="*/ 296 h 453"/>
                    <a:gd name="T74" fmla="*/ 303 w 449"/>
                    <a:gd name="T75" fmla="*/ 314 h 453"/>
                    <a:gd name="T76" fmla="*/ 309 w 449"/>
                    <a:gd name="T77" fmla="*/ 337 h 453"/>
                    <a:gd name="T78" fmla="*/ 283 w 449"/>
                    <a:gd name="T79" fmla="*/ 355 h 453"/>
                    <a:gd name="T80" fmla="*/ 253 w 449"/>
                    <a:gd name="T81" fmla="*/ 344 h 453"/>
                    <a:gd name="T82" fmla="*/ 239 w 449"/>
                    <a:gd name="T83" fmla="*/ 371 h 453"/>
                    <a:gd name="T84" fmla="*/ 212 w 449"/>
                    <a:gd name="T85" fmla="*/ 372 h 453"/>
                    <a:gd name="T86" fmla="*/ 189 w 449"/>
                    <a:gd name="T87" fmla="*/ 369 h 453"/>
                    <a:gd name="T88" fmla="*/ 147 w 449"/>
                    <a:gd name="T89" fmla="*/ 383 h 453"/>
                    <a:gd name="T90" fmla="*/ 106 w 449"/>
                    <a:gd name="T91" fmla="*/ 364 h 453"/>
                    <a:gd name="T92" fmla="*/ 129 w 449"/>
                    <a:gd name="T93" fmla="*/ 353 h 453"/>
                    <a:gd name="T94" fmla="*/ 173 w 449"/>
                    <a:gd name="T95" fmla="*/ 328 h 453"/>
                    <a:gd name="T96" fmla="*/ 205 w 449"/>
                    <a:gd name="T97" fmla="*/ 274 h 453"/>
                    <a:gd name="T98" fmla="*/ 258 w 449"/>
                    <a:gd name="T99" fmla="*/ 200 h 453"/>
                    <a:gd name="T100" fmla="*/ 344 w 449"/>
                    <a:gd name="T101" fmla="*/ 176 h 453"/>
                    <a:gd name="T102" fmla="*/ 389 w 449"/>
                    <a:gd name="T103" fmla="*/ 192 h 453"/>
                    <a:gd name="T104" fmla="*/ 436 w 449"/>
                    <a:gd name="T105" fmla="*/ 244 h 453"/>
                    <a:gd name="T106" fmla="*/ 449 w 449"/>
                    <a:gd name="T107" fmla="*/ 309 h 453"/>
                    <a:gd name="T108" fmla="*/ 425 w 449"/>
                    <a:gd name="T109" fmla="*/ 372 h 453"/>
                    <a:gd name="T110" fmla="*/ 389 w 449"/>
                    <a:gd name="T111" fmla="*/ 417 h 453"/>
                    <a:gd name="T112" fmla="*/ 333 w 449"/>
                    <a:gd name="T113" fmla="*/ 442 h 453"/>
                    <a:gd name="T114" fmla="*/ 195 w 449"/>
                    <a:gd name="T115" fmla="*/ 453 h 453"/>
                    <a:gd name="T116" fmla="*/ 0 w 449"/>
                    <a:gd name="T117" fmla="*/ 257 h 453"/>
                    <a:gd name="T118" fmla="*/ 7 w 449"/>
                    <a:gd name="T119" fmla="*/ 140 h 453"/>
                    <a:gd name="T120" fmla="*/ 26 w 449"/>
                    <a:gd name="T121" fmla="*/ 75 h 453"/>
                    <a:gd name="T122" fmla="*/ 78 w 449"/>
                    <a:gd name="T123" fmla="*/ 24 h 453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60000 65536"/>
                    <a:gd name="T133" fmla="*/ 0 60000 65536"/>
                    <a:gd name="T134" fmla="*/ 0 60000 65536"/>
                    <a:gd name="T135" fmla="*/ 0 60000 65536"/>
                    <a:gd name="T136" fmla="*/ 0 60000 65536"/>
                    <a:gd name="T137" fmla="*/ 0 60000 65536"/>
                    <a:gd name="T138" fmla="*/ 0 60000 65536"/>
                    <a:gd name="T139" fmla="*/ 0 60000 65536"/>
                    <a:gd name="T140" fmla="*/ 0 60000 65536"/>
                    <a:gd name="T141" fmla="*/ 0 60000 65536"/>
                    <a:gd name="T142" fmla="*/ 0 60000 65536"/>
                    <a:gd name="T143" fmla="*/ 0 60000 65536"/>
                    <a:gd name="T144" fmla="*/ 0 60000 65536"/>
                    <a:gd name="T145" fmla="*/ 0 60000 65536"/>
                    <a:gd name="T146" fmla="*/ 0 60000 65536"/>
                    <a:gd name="T147" fmla="*/ 0 60000 65536"/>
                    <a:gd name="T148" fmla="*/ 0 60000 65536"/>
                    <a:gd name="T149" fmla="*/ 0 60000 65536"/>
                    <a:gd name="T150" fmla="*/ 0 60000 65536"/>
                    <a:gd name="T151" fmla="*/ 0 60000 65536"/>
                    <a:gd name="T152" fmla="*/ 0 60000 65536"/>
                    <a:gd name="T153" fmla="*/ 0 60000 65536"/>
                    <a:gd name="T154" fmla="*/ 0 60000 65536"/>
                    <a:gd name="T155" fmla="*/ 0 60000 65536"/>
                    <a:gd name="T156" fmla="*/ 0 60000 65536"/>
                    <a:gd name="T157" fmla="*/ 0 60000 65536"/>
                    <a:gd name="T158" fmla="*/ 0 60000 65536"/>
                    <a:gd name="T159" fmla="*/ 0 60000 65536"/>
                    <a:gd name="T160" fmla="*/ 0 60000 65536"/>
                    <a:gd name="T161" fmla="*/ 0 60000 65536"/>
                    <a:gd name="T162" fmla="*/ 0 60000 65536"/>
                    <a:gd name="T163" fmla="*/ 0 60000 65536"/>
                    <a:gd name="T164" fmla="*/ 0 60000 65536"/>
                    <a:gd name="T165" fmla="*/ 0 60000 65536"/>
                    <a:gd name="T166" fmla="*/ 0 60000 65536"/>
                    <a:gd name="T167" fmla="*/ 0 60000 65536"/>
                    <a:gd name="T168" fmla="*/ 0 60000 65536"/>
                    <a:gd name="T169" fmla="*/ 0 60000 65536"/>
                    <a:gd name="T170" fmla="*/ 0 60000 65536"/>
                    <a:gd name="T171" fmla="*/ 0 60000 65536"/>
                    <a:gd name="T172" fmla="*/ 0 60000 65536"/>
                    <a:gd name="T173" fmla="*/ 0 60000 65536"/>
                    <a:gd name="T174" fmla="*/ 0 60000 65536"/>
                    <a:gd name="T175" fmla="*/ 0 60000 65536"/>
                    <a:gd name="T176" fmla="*/ 0 60000 65536"/>
                    <a:gd name="T177" fmla="*/ 0 60000 65536"/>
                    <a:gd name="T178" fmla="*/ 0 60000 65536"/>
                    <a:gd name="T179" fmla="*/ 0 60000 65536"/>
                    <a:gd name="T180" fmla="*/ 0 60000 65536"/>
                    <a:gd name="T181" fmla="*/ 0 60000 65536"/>
                    <a:gd name="T182" fmla="*/ 0 60000 65536"/>
                    <a:gd name="T183" fmla="*/ 0 60000 65536"/>
                    <a:gd name="T184" fmla="*/ 0 60000 65536"/>
                    <a:gd name="T185" fmla="*/ 0 60000 65536"/>
                    <a:gd name="T186" fmla="*/ 0 w 449"/>
                    <a:gd name="T187" fmla="*/ 0 h 453"/>
                    <a:gd name="T188" fmla="*/ 449 w 449"/>
                    <a:gd name="T189" fmla="*/ 453 h 453"/>
                  </a:gdLst>
                  <a:ahLst/>
                  <a:cxnLst>
                    <a:cxn ang="T124">
                      <a:pos x="T0" y="T1"/>
                    </a:cxn>
                    <a:cxn ang="T125">
                      <a:pos x="T2" y="T3"/>
                    </a:cxn>
                    <a:cxn ang="T126">
                      <a:pos x="T4" y="T5"/>
                    </a:cxn>
                    <a:cxn ang="T127">
                      <a:pos x="T6" y="T7"/>
                    </a:cxn>
                    <a:cxn ang="T128">
                      <a:pos x="T8" y="T9"/>
                    </a:cxn>
                    <a:cxn ang="T129">
                      <a:pos x="T10" y="T11"/>
                    </a:cxn>
                    <a:cxn ang="T130">
                      <a:pos x="T12" y="T13"/>
                    </a:cxn>
                    <a:cxn ang="T131">
                      <a:pos x="T14" y="T15"/>
                    </a:cxn>
                    <a:cxn ang="T132">
                      <a:pos x="T16" y="T17"/>
                    </a:cxn>
                    <a:cxn ang="T133">
                      <a:pos x="T18" y="T19"/>
                    </a:cxn>
                    <a:cxn ang="T134">
                      <a:pos x="T20" y="T21"/>
                    </a:cxn>
                    <a:cxn ang="T135">
                      <a:pos x="T22" y="T23"/>
                    </a:cxn>
                    <a:cxn ang="T136">
                      <a:pos x="T24" y="T25"/>
                    </a:cxn>
                    <a:cxn ang="T137">
                      <a:pos x="T26" y="T27"/>
                    </a:cxn>
                    <a:cxn ang="T138">
                      <a:pos x="T28" y="T29"/>
                    </a:cxn>
                    <a:cxn ang="T139">
                      <a:pos x="T30" y="T31"/>
                    </a:cxn>
                    <a:cxn ang="T140">
                      <a:pos x="T32" y="T33"/>
                    </a:cxn>
                    <a:cxn ang="T141">
                      <a:pos x="T34" y="T35"/>
                    </a:cxn>
                    <a:cxn ang="T142">
                      <a:pos x="T36" y="T37"/>
                    </a:cxn>
                    <a:cxn ang="T143">
                      <a:pos x="T38" y="T39"/>
                    </a:cxn>
                    <a:cxn ang="T144">
                      <a:pos x="T40" y="T41"/>
                    </a:cxn>
                    <a:cxn ang="T145">
                      <a:pos x="T42" y="T43"/>
                    </a:cxn>
                    <a:cxn ang="T146">
                      <a:pos x="T44" y="T45"/>
                    </a:cxn>
                    <a:cxn ang="T147">
                      <a:pos x="T46" y="T47"/>
                    </a:cxn>
                    <a:cxn ang="T148">
                      <a:pos x="T48" y="T49"/>
                    </a:cxn>
                    <a:cxn ang="T149">
                      <a:pos x="T50" y="T51"/>
                    </a:cxn>
                    <a:cxn ang="T150">
                      <a:pos x="T52" y="T53"/>
                    </a:cxn>
                    <a:cxn ang="T151">
                      <a:pos x="T54" y="T55"/>
                    </a:cxn>
                    <a:cxn ang="T152">
                      <a:pos x="T56" y="T57"/>
                    </a:cxn>
                    <a:cxn ang="T153">
                      <a:pos x="T58" y="T59"/>
                    </a:cxn>
                    <a:cxn ang="T154">
                      <a:pos x="T60" y="T61"/>
                    </a:cxn>
                    <a:cxn ang="T155">
                      <a:pos x="T62" y="T63"/>
                    </a:cxn>
                    <a:cxn ang="T156">
                      <a:pos x="T64" y="T65"/>
                    </a:cxn>
                    <a:cxn ang="T157">
                      <a:pos x="T66" y="T67"/>
                    </a:cxn>
                    <a:cxn ang="T158">
                      <a:pos x="T68" y="T69"/>
                    </a:cxn>
                    <a:cxn ang="T159">
                      <a:pos x="T70" y="T71"/>
                    </a:cxn>
                    <a:cxn ang="T160">
                      <a:pos x="T72" y="T73"/>
                    </a:cxn>
                    <a:cxn ang="T161">
                      <a:pos x="T74" y="T75"/>
                    </a:cxn>
                    <a:cxn ang="T162">
                      <a:pos x="T76" y="T77"/>
                    </a:cxn>
                    <a:cxn ang="T163">
                      <a:pos x="T78" y="T79"/>
                    </a:cxn>
                    <a:cxn ang="T164">
                      <a:pos x="T80" y="T81"/>
                    </a:cxn>
                    <a:cxn ang="T165">
                      <a:pos x="T82" y="T83"/>
                    </a:cxn>
                    <a:cxn ang="T166">
                      <a:pos x="T84" y="T85"/>
                    </a:cxn>
                    <a:cxn ang="T167">
                      <a:pos x="T86" y="T87"/>
                    </a:cxn>
                    <a:cxn ang="T168">
                      <a:pos x="T88" y="T89"/>
                    </a:cxn>
                    <a:cxn ang="T169">
                      <a:pos x="T90" y="T91"/>
                    </a:cxn>
                    <a:cxn ang="T170">
                      <a:pos x="T92" y="T93"/>
                    </a:cxn>
                    <a:cxn ang="T171">
                      <a:pos x="T94" y="T95"/>
                    </a:cxn>
                    <a:cxn ang="T172">
                      <a:pos x="T96" y="T97"/>
                    </a:cxn>
                    <a:cxn ang="T173">
                      <a:pos x="T98" y="T99"/>
                    </a:cxn>
                    <a:cxn ang="T174">
                      <a:pos x="T100" y="T101"/>
                    </a:cxn>
                    <a:cxn ang="T175">
                      <a:pos x="T102" y="T103"/>
                    </a:cxn>
                    <a:cxn ang="T176">
                      <a:pos x="T104" y="T105"/>
                    </a:cxn>
                    <a:cxn ang="T177">
                      <a:pos x="T106" y="T107"/>
                    </a:cxn>
                    <a:cxn ang="T178">
                      <a:pos x="T108" y="T109"/>
                    </a:cxn>
                    <a:cxn ang="T179">
                      <a:pos x="T110" y="T111"/>
                    </a:cxn>
                    <a:cxn ang="T180">
                      <a:pos x="T112" y="T113"/>
                    </a:cxn>
                    <a:cxn ang="T181">
                      <a:pos x="T114" y="T115"/>
                    </a:cxn>
                    <a:cxn ang="T182">
                      <a:pos x="T116" y="T117"/>
                    </a:cxn>
                    <a:cxn ang="T183">
                      <a:pos x="T118" y="T119"/>
                    </a:cxn>
                    <a:cxn ang="T184">
                      <a:pos x="T120" y="T121"/>
                    </a:cxn>
                    <a:cxn ang="T185">
                      <a:pos x="T122" y="T123"/>
                    </a:cxn>
                  </a:cxnLst>
                  <a:rect l="T186" t="T187" r="T188" b="T189"/>
                  <a:pathLst>
                    <a:path w="449" h="453">
                      <a:moveTo>
                        <a:pt x="78" y="24"/>
                      </a:moveTo>
                      <a:lnTo>
                        <a:pt x="98" y="13"/>
                      </a:lnTo>
                      <a:lnTo>
                        <a:pt x="120" y="5"/>
                      </a:lnTo>
                      <a:lnTo>
                        <a:pt x="140" y="0"/>
                      </a:lnTo>
                      <a:lnTo>
                        <a:pt x="162" y="0"/>
                      </a:lnTo>
                      <a:lnTo>
                        <a:pt x="184" y="3"/>
                      </a:lnTo>
                      <a:lnTo>
                        <a:pt x="206" y="13"/>
                      </a:lnTo>
                      <a:lnTo>
                        <a:pt x="226" y="27"/>
                      </a:lnTo>
                      <a:lnTo>
                        <a:pt x="245" y="46"/>
                      </a:lnTo>
                      <a:lnTo>
                        <a:pt x="256" y="60"/>
                      </a:lnTo>
                      <a:lnTo>
                        <a:pt x="264" y="75"/>
                      </a:lnTo>
                      <a:lnTo>
                        <a:pt x="269" y="89"/>
                      </a:lnTo>
                      <a:lnTo>
                        <a:pt x="272" y="105"/>
                      </a:lnTo>
                      <a:lnTo>
                        <a:pt x="272" y="135"/>
                      </a:lnTo>
                      <a:lnTo>
                        <a:pt x="264" y="165"/>
                      </a:lnTo>
                      <a:lnTo>
                        <a:pt x="248" y="192"/>
                      </a:lnTo>
                      <a:lnTo>
                        <a:pt x="228" y="216"/>
                      </a:lnTo>
                      <a:lnTo>
                        <a:pt x="205" y="235"/>
                      </a:lnTo>
                      <a:lnTo>
                        <a:pt x="176" y="247"/>
                      </a:lnTo>
                      <a:lnTo>
                        <a:pt x="156" y="255"/>
                      </a:lnTo>
                      <a:lnTo>
                        <a:pt x="139" y="266"/>
                      </a:lnTo>
                      <a:lnTo>
                        <a:pt x="123" y="277"/>
                      </a:lnTo>
                      <a:lnTo>
                        <a:pt x="111" y="292"/>
                      </a:lnTo>
                      <a:lnTo>
                        <a:pt x="101" y="306"/>
                      </a:lnTo>
                      <a:lnTo>
                        <a:pt x="97" y="320"/>
                      </a:lnTo>
                      <a:lnTo>
                        <a:pt x="95" y="336"/>
                      </a:lnTo>
                      <a:lnTo>
                        <a:pt x="98" y="352"/>
                      </a:lnTo>
                      <a:lnTo>
                        <a:pt x="86" y="345"/>
                      </a:lnTo>
                      <a:lnTo>
                        <a:pt x="76" y="334"/>
                      </a:lnTo>
                      <a:lnTo>
                        <a:pt x="70" y="320"/>
                      </a:lnTo>
                      <a:lnTo>
                        <a:pt x="68" y="306"/>
                      </a:lnTo>
                      <a:lnTo>
                        <a:pt x="68" y="290"/>
                      </a:lnTo>
                      <a:lnTo>
                        <a:pt x="73" y="276"/>
                      </a:lnTo>
                      <a:lnTo>
                        <a:pt x="83" y="263"/>
                      </a:lnTo>
                      <a:lnTo>
                        <a:pt x="93" y="254"/>
                      </a:lnTo>
                      <a:lnTo>
                        <a:pt x="84" y="247"/>
                      </a:lnTo>
                      <a:lnTo>
                        <a:pt x="79" y="239"/>
                      </a:lnTo>
                      <a:lnTo>
                        <a:pt x="76" y="230"/>
                      </a:lnTo>
                      <a:lnTo>
                        <a:pt x="76" y="220"/>
                      </a:lnTo>
                      <a:lnTo>
                        <a:pt x="79" y="211"/>
                      </a:lnTo>
                      <a:lnTo>
                        <a:pt x="86" y="203"/>
                      </a:lnTo>
                      <a:lnTo>
                        <a:pt x="95" y="198"/>
                      </a:lnTo>
                      <a:lnTo>
                        <a:pt x="106" y="195"/>
                      </a:lnTo>
                      <a:lnTo>
                        <a:pt x="98" y="185"/>
                      </a:lnTo>
                      <a:lnTo>
                        <a:pt x="95" y="176"/>
                      </a:lnTo>
                      <a:lnTo>
                        <a:pt x="95" y="166"/>
                      </a:lnTo>
                      <a:lnTo>
                        <a:pt x="98" y="155"/>
                      </a:lnTo>
                      <a:lnTo>
                        <a:pt x="104" y="147"/>
                      </a:lnTo>
                      <a:lnTo>
                        <a:pt x="114" y="140"/>
                      </a:lnTo>
                      <a:lnTo>
                        <a:pt x="125" y="135"/>
                      </a:lnTo>
                      <a:lnTo>
                        <a:pt x="137" y="133"/>
                      </a:lnTo>
                      <a:lnTo>
                        <a:pt x="137" y="146"/>
                      </a:lnTo>
                      <a:lnTo>
                        <a:pt x="142" y="157"/>
                      </a:lnTo>
                      <a:lnTo>
                        <a:pt x="147" y="165"/>
                      </a:lnTo>
                      <a:lnTo>
                        <a:pt x="154" y="170"/>
                      </a:lnTo>
                      <a:lnTo>
                        <a:pt x="164" y="173"/>
                      </a:lnTo>
                      <a:lnTo>
                        <a:pt x="173" y="174"/>
                      </a:lnTo>
                      <a:lnTo>
                        <a:pt x="194" y="170"/>
                      </a:lnTo>
                      <a:lnTo>
                        <a:pt x="212" y="157"/>
                      </a:lnTo>
                      <a:lnTo>
                        <a:pt x="219" y="147"/>
                      </a:lnTo>
                      <a:lnTo>
                        <a:pt x="225" y="138"/>
                      </a:lnTo>
                      <a:lnTo>
                        <a:pt x="226" y="125"/>
                      </a:lnTo>
                      <a:lnTo>
                        <a:pt x="226" y="111"/>
                      </a:lnTo>
                      <a:lnTo>
                        <a:pt x="223" y="95"/>
                      </a:lnTo>
                      <a:lnTo>
                        <a:pt x="216" y="79"/>
                      </a:lnTo>
                      <a:lnTo>
                        <a:pt x="208" y="68"/>
                      </a:lnTo>
                      <a:lnTo>
                        <a:pt x="198" y="59"/>
                      </a:lnTo>
                      <a:lnTo>
                        <a:pt x="187" y="51"/>
                      </a:lnTo>
                      <a:lnTo>
                        <a:pt x="175" y="46"/>
                      </a:lnTo>
                      <a:lnTo>
                        <a:pt x="161" y="43"/>
                      </a:lnTo>
                      <a:lnTo>
                        <a:pt x="145" y="43"/>
                      </a:lnTo>
                      <a:lnTo>
                        <a:pt x="129" y="48"/>
                      </a:lnTo>
                      <a:lnTo>
                        <a:pt x="112" y="56"/>
                      </a:lnTo>
                      <a:lnTo>
                        <a:pt x="95" y="68"/>
                      </a:lnTo>
                      <a:lnTo>
                        <a:pt x="76" y="86"/>
                      </a:lnTo>
                      <a:lnTo>
                        <a:pt x="73" y="90"/>
                      </a:lnTo>
                      <a:lnTo>
                        <a:pt x="68" y="95"/>
                      </a:lnTo>
                      <a:lnTo>
                        <a:pt x="62" y="106"/>
                      </a:lnTo>
                      <a:lnTo>
                        <a:pt x="57" y="122"/>
                      </a:lnTo>
                      <a:lnTo>
                        <a:pt x="53" y="140"/>
                      </a:lnTo>
                      <a:lnTo>
                        <a:pt x="50" y="162"/>
                      </a:lnTo>
                      <a:lnTo>
                        <a:pt x="47" y="209"/>
                      </a:lnTo>
                      <a:lnTo>
                        <a:pt x="47" y="260"/>
                      </a:lnTo>
                      <a:lnTo>
                        <a:pt x="42" y="407"/>
                      </a:lnTo>
                      <a:lnTo>
                        <a:pt x="190" y="404"/>
                      </a:lnTo>
                      <a:lnTo>
                        <a:pt x="241" y="404"/>
                      </a:lnTo>
                      <a:lnTo>
                        <a:pt x="288" y="401"/>
                      </a:lnTo>
                      <a:lnTo>
                        <a:pt x="308" y="399"/>
                      </a:lnTo>
                      <a:lnTo>
                        <a:pt x="327" y="394"/>
                      </a:lnTo>
                      <a:lnTo>
                        <a:pt x="342" y="390"/>
                      </a:lnTo>
                      <a:lnTo>
                        <a:pt x="353" y="383"/>
                      </a:lnTo>
                      <a:lnTo>
                        <a:pt x="363" y="375"/>
                      </a:lnTo>
                      <a:lnTo>
                        <a:pt x="381" y="356"/>
                      </a:lnTo>
                      <a:lnTo>
                        <a:pt x="394" y="337"/>
                      </a:lnTo>
                      <a:lnTo>
                        <a:pt x="402" y="320"/>
                      </a:lnTo>
                      <a:lnTo>
                        <a:pt x="405" y="304"/>
                      </a:lnTo>
                      <a:lnTo>
                        <a:pt x="406" y="290"/>
                      </a:lnTo>
                      <a:lnTo>
                        <a:pt x="403" y="276"/>
                      </a:lnTo>
                      <a:lnTo>
                        <a:pt x="397" y="263"/>
                      </a:lnTo>
                      <a:lnTo>
                        <a:pt x="389" y="252"/>
                      </a:lnTo>
                      <a:lnTo>
                        <a:pt x="369" y="235"/>
                      </a:lnTo>
                      <a:lnTo>
                        <a:pt x="353" y="227"/>
                      </a:lnTo>
                      <a:lnTo>
                        <a:pt x="338" y="223"/>
                      </a:lnTo>
                      <a:lnTo>
                        <a:pt x="324" y="223"/>
                      </a:lnTo>
                      <a:lnTo>
                        <a:pt x="311" y="225"/>
                      </a:lnTo>
                      <a:lnTo>
                        <a:pt x="302" y="231"/>
                      </a:lnTo>
                      <a:lnTo>
                        <a:pt x="292" y="238"/>
                      </a:lnTo>
                      <a:lnTo>
                        <a:pt x="280" y="257"/>
                      </a:lnTo>
                      <a:lnTo>
                        <a:pt x="275" y="277"/>
                      </a:lnTo>
                      <a:lnTo>
                        <a:pt x="275" y="287"/>
                      </a:lnTo>
                      <a:lnTo>
                        <a:pt x="278" y="296"/>
                      </a:lnTo>
                      <a:lnTo>
                        <a:pt x="284" y="304"/>
                      </a:lnTo>
                      <a:lnTo>
                        <a:pt x="292" y="309"/>
                      </a:lnTo>
                      <a:lnTo>
                        <a:pt x="303" y="314"/>
                      </a:lnTo>
                      <a:lnTo>
                        <a:pt x="316" y="314"/>
                      </a:lnTo>
                      <a:lnTo>
                        <a:pt x="314" y="326"/>
                      </a:lnTo>
                      <a:lnTo>
                        <a:pt x="309" y="337"/>
                      </a:lnTo>
                      <a:lnTo>
                        <a:pt x="302" y="345"/>
                      </a:lnTo>
                      <a:lnTo>
                        <a:pt x="294" y="352"/>
                      </a:lnTo>
                      <a:lnTo>
                        <a:pt x="283" y="355"/>
                      </a:lnTo>
                      <a:lnTo>
                        <a:pt x="273" y="355"/>
                      </a:lnTo>
                      <a:lnTo>
                        <a:pt x="262" y="352"/>
                      </a:lnTo>
                      <a:lnTo>
                        <a:pt x="253" y="344"/>
                      </a:lnTo>
                      <a:lnTo>
                        <a:pt x="252" y="355"/>
                      </a:lnTo>
                      <a:lnTo>
                        <a:pt x="245" y="364"/>
                      </a:lnTo>
                      <a:lnTo>
                        <a:pt x="239" y="371"/>
                      </a:lnTo>
                      <a:lnTo>
                        <a:pt x="231" y="374"/>
                      </a:lnTo>
                      <a:lnTo>
                        <a:pt x="222" y="375"/>
                      </a:lnTo>
                      <a:lnTo>
                        <a:pt x="212" y="372"/>
                      </a:lnTo>
                      <a:lnTo>
                        <a:pt x="205" y="366"/>
                      </a:lnTo>
                      <a:lnTo>
                        <a:pt x="198" y="356"/>
                      </a:lnTo>
                      <a:lnTo>
                        <a:pt x="189" y="369"/>
                      </a:lnTo>
                      <a:lnTo>
                        <a:pt x="176" y="377"/>
                      </a:lnTo>
                      <a:lnTo>
                        <a:pt x="162" y="382"/>
                      </a:lnTo>
                      <a:lnTo>
                        <a:pt x="147" y="383"/>
                      </a:lnTo>
                      <a:lnTo>
                        <a:pt x="131" y="380"/>
                      </a:lnTo>
                      <a:lnTo>
                        <a:pt x="117" y="374"/>
                      </a:lnTo>
                      <a:lnTo>
                        <a:pt x="106" y="364"/>
                      </a:lnTo>
                      <a:lnTo>
                        <a:pt x="98" y="352"/>
                      </a:lnTo>
                      <a:lnTo>
                        <a:pt x="114" y="355"/>
                      </a:lnTo>
                      <a:lnTo>
                        <a:pt x="129" y="353"/>
                      </a:lnTo>
                      <a:lnTo>
                        <a:pt x="145" y="349"/>
                      </a:lnTo>
                      <a:lnTo>
                        <a:pt x="161" y="339"/>
                      </a:lnTo>
                      <a:lnTo>
                        <a:pt x="173" y="328"/>
                      </a:lnTo>
                      <a:lnTo>
                        <a:pt x="186" y="312"/>
                      </a:lnTo>
                      <a:lnTo>
                        <a:pt x="197" y="295"/>
                      </a:lnTo>
                      <a:lnTo>
                        <a:pt x="205" y="274"/>
                      </a:lnTo>
                      <a:lnTo>
                        <a:pt x="217" y="246"/>
                      </a:lnTo>
                      <a:lnTo>
                        <a:pt x="236" y="220"/>
                      </a:lnTo>
                      <a:lnTo>
                        <a:pt x="258" y="200"/>
                      </a:lnTo>
                      <a:lnTo>
                        <a:pt x="286" y="184"/>
                      </a:lnTo>
                      <a:lnTo>
                        <a:pt x="314" y="176"/>
                      </a:lnTo>
                      <a:lnTo>
                        <a:pt x="344" y="176"/>
                      </a:lnTo>
                      <a:lnTo>
                        <a:pt x="360" y="179"/>
                      </a:lnTo>
                      <a:lnTo>
                        <a:pt x="375" y="184"/>
                      </a:lnTo>
                      <a:lnTo>
                        <a:pt x="389" y="192"/>
                      </a:lnTo>
                      <a:lnTo>
                        <a:pt x="403" y="203"/>
                      </a:lnTo>
                      <a:lnTo>
                        <a:pt x="422" y="223"/>
                      </a:lnTo>
                      <a:lnTo>
                        <a:pt x="436" y="244"/>
                      </a:lnTo>
                      <a:lnTo>
                        <a:pt x="444" y="265"/>
                      </a:lnTo>
                      <a:lnTo>
                        <a:pt x="449" y="287"/>
                      </a:lnTo>
                      <a:lnTo>
                        <a:pt x="449" y="309"/>
                      </a:lnTo>
                      <a:lnTo>
                        <a:pt x="444" y="331"/>
                      </a:lnTo>
                      <a:lnTo>
                        <a:pt x="436" y="352"/>
                      </a:lnTo>
                      <a:lnTo>
                        <a:pt x="425" y="372"/>
                      </a:lnTo>
                      <a:lnTo>
                        <a:pt x="411" y="393"/>
                      </a:lnTo>
                      <a:lnTo>
                        <a:pt x="394" y="410"/>
                      </a:lnTo>
                      <a:lnTo>
                        <a:pt x="389" y="417"/>
                      </a:lnTo>
                      <a:lnTo>
                        <a:pt x="374" y="426"/>
                      </a:lnTo>
                      <a:lnTo>
                        <a:pt x="355" y="436"/>
                      </a:lnTo>
                      <a:lnTo>
                        <a:pt x="333" y="442"/>
                      </a:lnTo>
                      <a:lnTo>
                        <a:pt x="309" y="447"/>
                      </a:lnTo>
                      <a:lnTo>
                        <a:pt x="253" y="451"/>
                      </a:lnTo>
                      <a:lnTo>
                        <a:pt x="195" y="453"/>
                      </a:lnTo>
                      <a:lnTo>
                        <a:pt x="194" y="451"/>
                      </a:lnTo>
                      <a:lnTo>
                        <a:pt x="0" y="453"/>
                      </a:lnTo>
                      <a:lnTo>
                        <a:pt x="0" y="257"/>
                      </a:lnTo>
                      <a:lnTo>
                        <a:pt x="1" y="257"/>
                      </a:lnTo>
                      <a:lnTo>
                        <a:pt x="1" y="197"/>
                      </a:lnTo>
                      <a:lnTo>
                        <a:pt x="7" y="140"/>
                      </a:lnTo>
                      <a:lnTo>
                        <a:pt x="12" y="116"/>
                      </a:lnTo>
                      <a:lnTo>
                        <a:pt x="18" y="94"/>
                      </a:lnTo>
                      <a:lnTo>
                        <a:pt x="26" y="75"/>
                      </a:lnTo>
                      <a:lnTo>
                        <a:pt x="36" y="60"/>
                      </a:lnTo>
                      <a:lnTo>
                        <a:pt x="40" y="54"/>
                      </a:lnTo>
                      <a:lnTo>
                        <a:pt x="78" y="24"/>
                      </a:lnTo>
                      <a:lnTo>
                        <a:pt x="78" y="22"/>
                      </a:lnTo>
                      <a:lnTo>
                        <a:pt x="78" y="24"/>
                      </a:lnTo>
                      <a:close/>
                    </a:path>
                  </a:pathLst>
                </a:custGeom>
                <a:solidFill>
                  <a:srgbClr val="B20065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144" name="Freeform 8">
                  <a:extLst>
                    <a:ext uri="{FF2B5EF4-FFF2-40B4-BE49-F238E27FC236}">
                      <a16:creationId xmlns:a16="http://schemas.microsoft.com/office/drawing/2014/main" xmlns="" id="{00000000-0008-0000-0800-0000702F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1899" y="15958"/>
                  <a:ext cx="4535" cy="73"/>
                </a:xfrm>
                <a:custGeom>
                  <a:avLst/>
                  <a:gdLst>
                    <a:gd name="T0" fmla="*/ 53820 w 2556"/>
                    <a:gd name="T1" fmla="*/ 0 h 73"/>
                    <a:gd name="T2" fmla="*/ 72940 w 2556"/>
                    <a:gd name="T3" fmla="*/ 8 h 73"/>
                    <a:gd name="T4" fmla="*/ 96530 w 2556"/>
                    <a:gd name="T5" fmla="*/ 13 h 73"/>
                    <a:gd name="T6" fmla="*/ 129414 w 2556"/>
                    <a:gd name="T7" fmla="*/ 19 h 73"/>
                    <a:gd name="T8" fmla="*/ 164504 w 2556"/>
                    <a:gd name="T9" fmla="*/ 22 h 73"/>
                    <a:gd name="T10" fmla="*/ 247983 w 2556"/>
                    <a:gd name="T11" fmla="*/ 27 h 73"/>
                    <a:gd name="T12" fmla="*/ 334575 w 2556"/>
                    <a:gd name="T13" fmla="*/ 29 h 73"/>
                    <a:gd name="T14" fmla="*/ 334575 w 2556"/>
                    <a:gd name="T15" fmla="*/ 27 h 73"/>
                    <a:gd name="T16" fmla="*/ 4413298 w 2556"/>
                    <a:gd name="T17" fmla="*/ 27 h 73"/>
                    <a:gd name="T18" fmla="*/ 4413298 w 2556"/>
                    <a:gd name="T19" fmla="*/ 73 h 73"/>
                    <a:gd name="T20" fmla="*/ 229614 w 2556"/>
                    <a:gd name="T21" fmla="*/ 73 h 73"/>
                    <a:gd name="T22" fmla="*/ 138165 w 2556"/>
                    <a:gd name="T23" fmla="*/ 67 h 73"/>
                    <a:gd name="T24" fmla="*/ 95490 w 2556"/>
                    <a:gd name="T25" fmla="*/ 62 h 73"/>
                    <a:gd name="T26" fmla="*/ 57568 w 2556"/>
                    <a:gd name="T27" fmla="*/ 56 h 73"/>
                    <a:gd name="T28" fmla="*/ 27520 w 2556"/>
                    <a:gd name="T29" fmla="*/ 48 h 73"/>
                    <a:gd name="T30" fmla="*/ 0 w 2556"/>
                    <a:gd name="T31" fmla="*/ 38 h 73"/>
                    <a:gd name="T32" fmla="*/ 29043 w 2556"/>
                    <a:gd name="T33" fmla="*/ 21 h 73"/>
                    <a:gd name="T34" fmla="*/ 53820 w 2556"/>
                    <a:gd name="T35" fmla="*/ 0 h 73"/>
                    <a:gd name="T36" fmla="*/ 0 60000 65536"/>
                    <a:gd name="T37" fmla="*/ 0 60000 65536"/>
                    <a:gd name="T38" fmla="*/ 0 60000 65536"/>
                    <a:gd name="T39" fmla="*/ 0 60000 65536"/>
                    <a:gd name="T40" fmla="*/ 0 60000 65536"/>
                    <a:gd name="T41" fmla="*/ 0 60000 65536"/>
                    <a:gd name="T42" fmla="*/ 0 60000 65536"/>
                    <a:gd name="T43" fmla="*/ 0 60000 65536"/>
                    <a:gd name="T44" fmla="*/ 0 60000 65536"/>
                    <a:gd name="T45" fmla="*/ 0 60000 65536"/>
                    <a:gd name="T46" fmla="*/ 0 60000 65536"/>
                    <a:gd name="T47" fmla="*/ 0 60000 65536"/>
                    <a:gd name="T48" fmla="*/ 0 60000 65536"/>
                    <a:gd name="T49" fmla="*/ 0 60000 65536"/>
                    <a:gd name="T50" fmla="*/ 0 60000 65536"/>
                    <a:gd name="T51" fmla="*/ 0 60000 65536"/>
                    <a:gd name="T52" fmla="*/ 0 60000 65536"/>
                    <a:gd name="T53" fmla="*/ 0 60000 65536"/>
                    <a:gd name="T54" fmla="*/ 0 w 2556"/>
                    <a:gd name="T55" fmla="*/ 0 h 73"/>
                    <a:gd name="T56" fmla="*/ 2556 w 2556"/>
                    <a:gd name="T57" fmla="*/ 73 h 73"/>
                  </a:gdLst>
                  <a:ahLst/>
                  <a:cxnLst>
                    <a:cxn ang="T36">
                      <a:pos x="T0" y="T1"/>
                    </a:cxn>
                    <a:cxn ang="T37">
                      <a:pos x="T2" y="T3"/>
                    </a:cxn>
                    <a:cxn ang="T38">
                      <a:pos x="T4" y="T5"/>
                    </a:cxn>
                    <a:cxn ang="T39">
                      <a:pos x="T6" y="T7"/>
                    </a:cxn>
                    <a:cxn ang="T40">
                      <a:pos x="T8" y="T9"/>
                    </a:cxn>
                    <a:cxn ang="T41">
                      <a:pos x="T10" y="T11"/>
                    </a:cxn>
                    <a:cxn ang="T42">
                      <a:pos x="T12" y="T13"/>
                    </a:cxn>
                    <a:cxn ang="T43">
                      <a:pos x="T14" y="T15"/>
                    </a:cxn>
                    <a:cxn ang="T44">
                      <a:pos x="T16" y="T17"/>
                    </a:cxn>
                    <a:cxn ang="T45">
                      <a:pos x="T18" y="T19"/>
                    </a:cxn>
                    <a:cxn ang="T46">
                      <a:pos x="T20" y="T21"/>
                    </a:cxn>
                    <a:cxn ang="T47">
                      <a:pos x="T22" y="T23"/>
                    </a:cxn>
                    <a:cxn ang="T48">
                      <a:pos x="T24" y="T25"/>
                    </a:cxn>
                    <a:cxn ang="T49">
                      <a:pos x="T26" y="T27"/>
                    </a:cxn>
                    <a:cxn ang="T50">
                      <a:pos x="T28" y="T29"/>
                    </a:cxn>
                    <a:cxn ang="T51">
                      <a:pos x="T30" y="T31"/>
                    </a:cxn>
                    <a:cxn ang="T52">
                      <a:pos x="T32" y="T33"/>
                    </a:cxn>
                    <a:cxn ang="T53">
                      <a:pos x="T34" y="T35"/>
                    </a:cxn>
                  </a:cxnLst>
                  <a:rect l="T54" t="T55" r="T56" b="T57"/>
                  <a:pathLst>
                    <a:path w="2556" h="73">
                      <a:moveTo>
                        <a:pt x="31" y="0"/>
                      </a:moveTo>
                      <a:lnTo>
                        <a:pt x="42" y="8"/>
                      </a:lnTo>
                      <a:lnTo>
                        <a:pt x="56" y="13"/>
                      </a:lnTo>
                      <a:lnTo>
                        <a:pt x="75" y="19"/>
                      </a:lnTo>
                      <a:lnTo>
                        <a:pt x="95" y="22"/>
                      </a:lnTo>
                      <a:lnTo>
                        <a:pt x="144" y="27"/>
                      </a:lnTo>
                      <a:lnTo>
                        <a:pt x="194" y="29"/>
                      </a:lnTo>
                      <a:lnTo>
                        <a:pt x="194" y="27"/>
                      </a:lnTo>
                      <a:lnTo>
                        <a:pt x="2556" y="27"/>
                      </a:lnTo>
                      <a:lnTo>
                        <a:pt x="2556" y="73"/>
                      </a:lnTo>
                      <a:lnTo>
                        <a:pt x="133" y="73"/>
                      </a:lnTo>
                      <a:lnTo>
                        <a:pt x="80" y="67"/>
                      </a:lnTo>
                      <a:lnTo>
                        <a:pt x="55" y="62"/>
                      </a:lnTo>
                      <a:lnTo>
                        <a:pt x="33" y="56"/>
                      </a:lnTo>
                      <a:lnTo>
                        <a:pt x="16" y="48"/>
                      </a:lnTo>
                      <a:lnTo>
                        <a:pt x="0" y="38"/>
                      </a:lnTo>
                      <a:lnTo>
                        <a:pt x="17" y="21"/>
                      </a:lnTo>
                      <a:lnTo>
                        <a:pt x="31" y="0"/>
                      </a:lnTo>
                      <a:close/>
                    </a:path>
                  </a:pathLst>
                </a:custGeom>
                <a:solidFill>
                  <a:srgbClr val="000065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145" name="Freeform 9">
                  <a:extLst>
                    <a:ext uri="{FF2B5EF4-FFF2-40B4-BE49-F238E27FC236}">
                      <a16:creationId xmlns:a16="http://schemas.microsoft.com/office/drawing/2014/main" xmlns="" id="{00000000-0008-0000-0800-0000712F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1852" y="15754"/>
                  <a:ext cx="349" cy="207"/>
                </a:xfrm>
                <a:custGeom>
                  <a:avLst/>
                  <a:gdLst>
                    <a:gd name="T0" fmla="*/ 50 w 349"/>
                    <a:gd name="T1" fmla="*/ 150 h 207"/>
                    <a:gd name="T2" fmla="*/ 43 w 349"/>
                    <a:gd name="T3" fmla="*/ 117 h 207"/>
                    <a:gd name="T4" fmla="*/ 49 w 349"/>
                    <a:gd name="T5" fmla="*/ 90 h 207"/>
                    <a:gd name="T6" fmla="*/ 68 w 349"/>
                    <a:gd name="T7" fmla="*/ 68 h 207"/>
                    <a:gd name="T8" fmla="*/ 96 w 349"/>
                    <a:gd name="T9" fmla="*/ 52 h 207"/>
                    <a:gd name="T10" fmla="*/ 124 w 349"/>
                    <a:gd name="T11" fmla="*/ 48 h 207"/>
                    <a:gd name="T12" fmla="*/ 147 w 349"/>
                    <a:gd name="T13" fmla="*/ 55 h 207"/>
                    <a:gd name="T14" fmla="*/ 168 w 349"/>
                    <a:gd name="T15" fmla="*/ 81 h 207"/>
                    <a:gd name="T16" fmla="*/ 171 w 349"/>
                    <a:gd name="T17" fmla="*/ 111 h 207"/>
                    <a:gd name="T18" fmla="*/ 163 w 349"/>
                    <a:gd name="T19" fmla="*/ 128 h 207"/>
                    <a:gd name="T20" fmla="*/ 144 w 349"/>
                    <a:gd name="T21" fmla="*/ 138 h 207"/>
                    <a:gd name="T22" fmla="*/ 133 w 349"/>
                    <a:gd name="T23" fmla="*/ 150 h 207"/>
                    <a:gd name="T24" fmla="*/ 146 w 349"/>
                    <a:gd name="T25" fmla="*/ 171 h 207"/>
                    <a:gd name="T26" fmla="*/ 165 w 349"/>
                    <a:gd name="T27" fmla="*/ 181 h 207"/>
                    <a:gd name="T28" fmla="*/ 183 w 349"/>
                    <a:gd name="T29" fmla="*/ 176 h 207"/>
                    <a:gd name="T30" fmla="*/ 196 w 349"/>
                    <a:gd name="T31" fmla="*/ 179 h 207"/>
                    <a:gd name="T32" fmla="*/ 208 w 349"/>
                    <a:gd name="T33" fmla="*/ 195 h 207"/>
                    <a:gd name="T34" fmla="*/ 227 w 349"/>
                    <a:gd name="T35" fmla="*/ 200 h 207"/>
                    <a:gd name="T36" fmla="*/ 244 w 349"/>
                    <a:gd name="T37" fmla="*/ 192 h 207"/>
                    <a:gd name="T38" fmla="*/ 260 w 349"/>
                    <a:gd name="T39" fmla="*/ 193 h 207"/>
                    <a:gd name="T40" fmla="*/ 287 w 349"/>
                    <a:gd name="T41" fmla="*/ 206 h 207"/>
                    <a:gd name="T42" fmla="*/ 318 w 349"/>
                    <a:gd name="T43" fmla="*/ 206 h 207"/>
                    <a:gd name="T44" fmla="*/ 341 w 349"/>
                    <a:gd name="T45" fmla="*/ 190 h 207"/>
                    <a:gd name="T46" fmla="*/ 334 w 349"/>
                    <a:gd name="T47" fmla="*/ 181 h 207"/>
                    <a:gd name="T48" fmla="*/ 304 w 349"/>
                    <a:gd name="T49" fmla="*/ 174 h 207"/>
                    <a:gd name="T50" fmla="*/ 276 w 349"/>
                    <a:gd name="T51" fmla="*/ 152 h 207"/>
                    <a:gd name="T52" fmla="*/ 252 w 349"/>
                    <a:gd name="T53" fmla="*/ 119 h 207"/>
                    <a:gd name="T54" fmla="*/ 232 w 349"/>
                    <a:gd name="T55" fmla="*/ 70 h 207"/>
                    <a:gd name="T56" fmla="*/ 190 w 349"/>
                    <a:gd name="T57" fmla="*/ 24 h 207"/>
                    <a:gd name="T58" fmla="*/ 133 w 349"/>
                    <a:gd name="T59" fmla="*/ 0 h 207"/>
                    <a:gd name="T60" fmla="*/ 90 w 349"/>
                    <a:gd name="T61" fmla="*/ 3 h 207"/>
                    <a:gd name="T62" fmla="*/ 60 w 349"/>
                    <a:gd name="T63" fmla="*/ 16 h 207"/>
                    <a:gd name="T64" fmla="*/ 25 w 349"/>
                    <a:gd name="T65" fmla="*/ 48 h 207"/>
                    <a:gd name="T66" fmla="*/ 3 w 349"/>
                    <a:gd name="T67" fmla="*/ 93 h 207"/>
                    <a:gd name="T68" fmla="*/ 2 w 349"/>
                    <a:gd name="T69" fmla="*/ 139 h 207"/>
                    <a:gd name="T70" fmla="*/ 18 w 349"/>
                    <a:gd name="T71" fmla="*/ 185 h 207"/>
                    <a:gd name="T72" fmla="*/ 50 w 349"/>
                    <a:gd name="T73" fmla="*/ 188 h 207"/>
                    <a:gd name="T74" fmla="*/ 61 w 349"/>
                    <a:gd name="T75" fmla="*/ 169 h 207"/>
                    <a:gd name="T76" fmla="*/ 0 60000 65536"/>
                    <a:gd name="T77" fmla="*/ 0 60000 65536"/>
                    <a:gd name="T78" fmla="*/ 0 60000 65536"/>
                    <a:gd name="T79" fmla="*/ 0 60000 65536"/>
                    <a:gd name="T80" fmla="*/ 0 60000 65536"/>
                    <a:gd name="T81" fmla="*/ 0 60000 65536"/>
                    <a:gd name="T82" fmla="*/ 0 60000 65536"/>
                    <a:gd name="T83" fmla="*/ 0 60000 65536"/>
                    <a:gd name="T84" fmla="*/ 0 60000 65536"/>
                    <a:gd name="T85" fmla="*/ 0 60000 65536"/>
                    <a:gd name="T86" fmla="*/ 0 60000 65536"/>
                    <a:gd name="T87" fmla="*/ 0 60000 65536"/>
                    <a:gd name="T88" fmla="*/ 0 60000 65536"/>
                    <a:gd name="T89" fmla="*/ 0 60000 65536"/>
                    <a:gd name="T90" fmla="*/ 0 60000 65536"/>
                    <a:gd name="T91" fmla="*/ 0 60000 65536"/>
                    <a:gd name="T92" fmla="*/ 0 60000 65536"/>
                    <a:gd name="T93" fmla="*/ 0 60000 65536"/>
                    <a:gd name="T94" fmla="*/ 0 60000 65536"/>
                    <a:gd name="T95" fmla="*/ 0 60000 65536"/>
                    <a:gd name="T96" fmla="*/ 0 60000 65536"/>
                    <a:gd name="T97" fmla="*/ 0 60000 65536"/>
                    <a:gd name="T98" fmla="*/ 0 60000 65536"/>
                    <a:gd name="T99" fmla="*/ 0 60000 65536"/>
                    <a:gd name="T100" fmla="*/ 0 60000 65536"/>
                    <a:gd name="T101" fmla="*/ 0 60000 65536"/>
                    <a:gd name="T102" fmla="*/ 0 60000 65536"/>
                    <a:gd name="T103" fmla="*/ 0 60000 65536"/>
                    <a:gd name="T104" fmla="*/ 0 60000 65536"/>
                    <a:gd name="T105" fmla="*/ 0 60000 65536"/>
                    <a:gd name="T106" fmla="*/ 0 60000 65536"/>
                    <a:gd name="T107" fmla="*/ 0 60000 65536"/>
                    <a:gd name="T108" fmla="*/ 0 60000 65536"/>
                    <a:gd name="T109" fmla="*/ 0 60000 65536"/>
                    <a:gd name="T110" fmla="*/ 0 60000 65536"/>
                    <a:gd name="T111" fmla="*/ 0 60000 65536"/>
                    <a:gd name="T112" fmla="*/ 0 60000 65536"/>
                    <a:gd name="T113" fmla="*/ 0 60000 65536"/>
                    <a:gd name="T114" fmla="*/ 0 w 349"/>
                    <a:gd name="T115" fmla="*/ 0 h 207"/>
                    <a:gd name="T116" fmla="*/ 349 w 349"/>
                    <a:gd name="T117" fmla="*/ 207 h 207"/>
                  </a:gdLst>
                  <a:ahLst/>
                  <a:cxnLst>
                    <a:cxn ang="T76">
                      <a:pos x="T0" y="T1"/>
                    </a:cxn>
                    <a:cxn ang="T77">
                      <a:pos x="T2" y="T3"/>
                    </a:cxn>
                    <a:cxn ang="T78">
                      <a:pos x="T4" y="T5"/>
                    </a:cxn>
                    <a:cxn ang="T79">
                      <a:pos x="T6" y="T7"/>
                    </a:cxn>
                    <a:cxn ang="T80">
                      <a:pos x="T8" y="T9"/>
                    </a:cxn>
                    <a:cxn ang="T81">
                      <a:pos x="T10" y="T11"/>
                    </a:cxn>
                    <a:cxn ang="T82">
                      <a:pos x="T12" y="T13"/>
                    </a:cxn>
                    <a:cxn ang="T83">
                      <a:pos x="T14" y="T15"/>
                    </a:cxn>
                    <a:cxn ang="T84">
                      <a:pos x="T16" y="T17"/>
                    </a:cxn>
                    <a:cxn ang="T85">
                      <a:pos x="T18" y="T19"/>
                    </a:cxn>
                    <a:cxn ang="T86">
                      <a:pos x="T20" y="T21"/>
                    </a:cxn>
                    <a:cxn ang="T87">
                      <a:pos x="T22" y="T23"/>
                    </a:cxn>
                    <a:cxn ang="T88">
                      <a:pos x="T24" y="T25"/>
                    </a:cxn>
                    <a:cxn ang="T89">
                      <a:pos x="T26" y="T27"/>
                    </a:cxn>
                    <a:cxn ang="T90">
                      <a:pos x="T28" y="T29"/>
                    </a:cxn>
                    <a:cxn ang="T91">
                      <a:pos x="T30" y="T31"/>
                    </a:cxn>
                    <a:cxn ang="T92">
                      <a:pos x="T32" y="T33"/>
                    </a:cxn>
                    <a:cxn ang="T93">
                      <a:pos x="T34" y="T35"/>
                    </a:cxn>
                    <a:cxn ang="T94">
                      <a:pos x="T36" y="T37"/>
                    </a:cxn>
                    <a:cxn ang="T95">
                      <a:pos x="T38" y="T39"/>
                    </a:cxn>
                    <a:cxn ang="T96">
                      <a:pos x="T40" y="T41"/>
                    </a:cxn>
                    <a:cxn ang="T97">
                      <a:pos x="T42" y="T43"/>
                    </a:cxn>
                    <a:cxn ang="T98">
                      <a:pos x="T44" y="T45"/>
                    </a:cxn>
                    <a:cxn ang="T99">
                      <a:pos x="T46" y="T47"/>
                    </a:cxn>
                    <a:cxn ang="T100">
                      <a:pos x="T48" y="T49"/>
                    </a:cxn>
                    <a:cxn ang="T101">
                      <a:pos x="T50" y="T51"/>
                    </a:cxn>
                    <a:cxn ang="T102">
                      <a:pos x="T52" y="T53"/>
                    </a:cxn>
                    <a:cxn ang="T103">
                      <a:pos x="T54" y="T55"/>
                    </a:cxn>
                    <a:cxn ang="T104">
                      <a:pos x="T56" y="T57"/>
                    </a:cxn>
                    <a:cxn ang="T105">
                      <a:pos x="T58" y="T59"/>
                    </a:cxn>
                    <a:cxn ang="T106">
                      <a:pos x="T60" y="T61"/>
                    </a:cxn>
                    <a:cxn ang="T107">
                      <a:pos x="T62" y="T63"/>
                    </a:cxn>
                    <a:cxn ang="T108">
                      <a:pos x="T64" y="T65"/>
                    </a:cxn>
                    <a:cxn ang="T109">
                      <a:pos x="T66" y="T67"/>
                    </a:cxn>
                    <a:cxn ang="T110">
                      <a:pos x="T68" y="T69"/>
                    </a:cxn>
                    <a:cxn ang="T111">
                      <a:pos x="T70" y="T71"/>
                    </a:cxn>
                    <a:cxn ang="T112">
                      <a:pos x="T72" y="T73"/>
                    </a:cxn>
                    <a:cxn ang="T113">
                      <a:pos x="T74" y="T75"/>
                    </a:cxn>
                  </a:cxnLst>
                  <a:rect l="T114" t="T115" r="T116" b="T117"/>
                  <a:pathLst>
                    <a:path w="349" h="207">
                      <a:moveTo>
                        <a:pt x="63" y="169"/>
                      </a:moveTo>
                      <a:lnTo>
                        <a:pt x="50" y="150"/>
                      </a:lnTo>
                      <a:lnTo>
                        <a:pt x="44" y="133"/>
                      </a:lnTo>
                      <a:lnTo>
                        <a:pt x="43" y="117"/>
                      </a:lnTo>
                      <a:lnTo>
                        <a:pt x="44" y="103"/>
                      </a:lnTo>
                      <a:lnTo>
                        <a:pt x="49" y="90"/>
                      </a:lnTo>
                      <a:lnTo>
                        <a:pt x="57" y="78"/>
                      </a:lnTo>
                      <a:lnTo>
                        <a:pt x="68" y="68"/>
                      </a:lnTo>
                      <a:lnTo>
                        <a:pt x="80" y="60"/>
                      </a:lnTo>
                      <a:lnTo>
                        <a:pt x="96" y="52"/>
                      </a:lnTo>
                      <a:lnTo>
                        <a:pt x="111" y="48"/>
                      </a:lnTo>
                      <a:lnTo>
                        <a:pt x="124" y="48"/>
                      </a:lnTo>
                      <a:lnTo>
                        <a:pt x="136" y="51"/>
                      </a:lnTo>
                      <a:lnTo>
                        <a:pt x="147" y="55"/>
                      </a:lnTo>
                      <a:lnTo>
                        <a:pt x="155" y="62"/>
                      </a:lnTo>
                      <a:lnTo>
                        <a:pt x="168" y="81"/>
                      </a:lnTo>
                      <a:lnTo>
                        <a:pt x="172" y="101"/>
                      </a:lnTo>
                      <a:lnTo>
                        <a:pt x="171" y="111"/>
                      </a:lnTo>
                      <a:lnTo>
                        <a:pt x="168" y="120"/>
                      </a:lnTo>
                      <a:lnTo>
                        <a:pt x="163" y="128"/>
                      </a:lnTo>
                      <a:lnTo>
                        <a:pt x="155" y="133"/>
                      </a:lnTo>
                      <a:lnTo>
                        <a:pt x="144" y="138"/>
                      </a:lnTo>
                      <a:lnTo>
                        <a:pt x="132" y="138"/>
                      </a:lnTo>
                      <a:lnTo>
                        <a:pt x="133" y="150"/>
                      </a:lnTo>
                      <a:lnTo>
                        <a:pt x="138" y="162"/>
                      </a:lnTo>
                      <a:lnTo>
                        <a:pt x="146" y="171"/>
                      </a:lnTo>
                      <a:lnTo>
                        <a:pt x="154" y="177"/>
                      </a:lnTo>
                      <a:lnTo>
                        <a:pt x="165" y="181"/>
                      </a:lnTo>
                      <a:lnTo>
                        <a:pt x="174" y="179"/>
                      </a:lnTo>
                      <a:lnTo>
                        <a:pt x="183" y="176"/>
                      </a:lnTo>
                      <a:lnTo>
                        <a:pt x="193" y="168"/>
                      </a:lnTo>
                      <a:lnTo>
                        <a:pt x="196" y="179"/>
                      </a:lnTo>
                      <a:lnTo>
                        <a:pt x="201" y="188"/>
                      </a:lnTo>
                      <a:lnTo>
                        <a:pt x="208" y="195"/>
                      </a:lnTo>
                      <a:lnTo>
                        <a:pt x="218" y="200"/>
                      </a:lnTo>
                      <a:lnTo>
                        <a:pt x="227" y="200"/>
                      </a:lnTo>
                      <a:lnTo>
                        <a:pt x="237" y="196"/>
                      </a:lnTo>
                      <a:lnTo>
                        <a:pt x="244" y="192"/>
                      </a:lnTo>
                      <a:lnTo>
                        <a:pt x="251" y="182"/>
                      </a:lnTo>
                      <a:lnTo>
                        <a:pt x="260" y="193"/>
                      </a:lnTo>
                      <a:lnTo>
                        <a:pt x="273" y="203"/>
                      </a:lnTo>
                      <a:lnTo>
                        <a:pt x="287" y="206"/>
                      </a:lnTo>
                      <a:lnTo>
                        <a:pt x="302" y="207"/>
                      </a:lnTo>
                      <a:lnTo>
                        <a:pt x="318" y="206"/>
                      </a:lnTo>
                      <a:lnTo>
                        <a:pt x="331" y="200"/>
                      </a:lnTo>
                      <a:lnTo>
                        <a:pt x="341" y="190"/>
                      </a:lnTo>
                      <a:lnTo>
                        <a:pt x="349" y="177"/>
                      </a:lnTo>
                      <a:lnTo>
                        <a:pt x="334" y="181"/>
                      </a:lnTo>
                      <a:lnTo>
                        <a:pt x="318" y="179"/>
                      </a:lnTo>
                      <a:lnTo>
                        <a:pt x="304" y="174"/>
                      </a:lnTo>
                      <a:lnTo>
                        <a:pt x="288" y="165"/>
                      </a:lnTo>
                      <a:lnTo>
                        <a:pt x="276" y="152"/>
                      </a:lnTo>
                      <a:lnTo>
                        <a:pt x="263" y="136"/>
                      </a:lnTo>
                      <a:lnTo>
                        <a:pt x="252" y="119"/>
                      </a:lnTo>
                      <a:lnTo>
                        <a:pt x="244" y="98"/>
                      </a:lnTo>
                      <a:lnTo>
                        <a:pt x="232" y="70"/>
                      </a:lnTo>
                      <a:lnTo>
                        <a:pt x="213" y="44"/>
                      </a:lnTo>
                      <a:lnTo>
                        <a:pt x="190" y="24"/>
                      </a:lnTo>
                      <a:lnTo>
                        <a:pt x="163" y="8"/>
                      </a:lnTo>
                      <a:lnTo>
                        <a:pt x="133" y="0"/>
                      </a:lnTo>
                      <a:lnTo>
                        <a:pt x="104" y="0"/>
                      </a:lnTo>
                      <a:lnTo>
                        <a:pt x="90" y="3"/>
                      </a:lnTo>
                      <a:lnTo>
                        <a:pt x="74" y="8"/>
                      </a:lnTo>
                      <a:lnTo>
                        <a:pt x="60" y="16"/>
                      </a:lnTo>
                      <a:lnTo>
                        <a:pt x="46" y="27"/>
                      </a:lnTo>
                      <a:lnTo>
                        <a:pt x="25" y="48"/>
                      </a:lnTo>
                      <a:lnTo>
                        <a:pt x="11" y="71"/>
                      </a:lnTo>
                      <a:lnTo>
                        <a:pt x="3" y="93"/>
                      </a:lnTo>
                      <a:lnTo>
                        <a:pt x="0" y="117"/>
                      </a:lnTo>
                      <a:lnTo>
                        <a:pt x="2" y="139"/>
                      </a:lnTo>
                      <a:lnTo>
                        <a:pt x="8" y="163"/>
                      </a:lnTo>
                      <a:lnTo>
                        <a:pt x="18" y="185"/>
                      </a:lnTo>
                      <a:lnTo>
                        <a:pt x="32" y="207"/>
                      </a:lnTo>
                      <a:lnTo>
                        <a:pt x="50" y="188"/>
                      </a:lnTo>
                      <a:lnTo>
                        <a:pt x="63" y="169"/>
                      </a:lnTo>
                      <a:lnTo>
                        <a:pt x="61" y="169"/>
                      </a:lnTo>
                      <a:lnTo>
                        <a:pt x="63" y="169"/>
                      </a:lnTo>
                      <a:close/>
                    </a:path>
                  </a:pathLst>
                </a:custGeom>
                <a:solidFill>
                  <a:srgbClr val="000065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146" name="Freeform 10">
                  <a:extLst>
                    <a:ext uri="{FF2B5EF4-FFF2-40B4-BE49-F238E27FC236}">
                      <a16:creationId xmlns:a16="http://schemas.microsoft.com/office/drawing/2014/main" xmlns="" id="{00000000-0008-0000-0800-0000722F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flipV="1">
                  <a:off x="1593" y="15356"/>
                  <a:ext cx="204" cy="353"/>
                </a:xfrm>
                <a:custGeom>
                  <a:avLst/>
                  <a:gdLst>
                    <a:gd name="T0" fmla="*/ 55 w 204"/>
                    <a:gd name="T1" fmla="*/ 49 h 353"/>
                    <a:gd name="T2" fmla="*/ 89 w 204"/>
                    <a:gd name="T3" fmla="*/ 41 h 353"/>
                    <a:gd name="T4" fmla="*/ 118 w 204"/>
                    <a:gd name="T5" fmla="*/ 48 h 353"/>
                    <a:gd name="T6" fmla="*/ 140 w 204"/>
                    <a:gd name="T7" fmla="*/ 67 h 353"/>
                    <a:gd name="T8" fmla="*/ 155 w 204"/>
                    <a:gd name="T9" fmla="*/ 95 h 353"/>
                    <a:gd name="T10" fmla="*/ 158 w 204"/>
                    <a:gd name="T11" fmla="*/ 125 h 353"/>
                    <a:gd name="T12" fmla="*/ 150 w 204"/>
                    <a:gd name="T13" fmla="*/ 147 h 353"/>
                    <a:gd name="T14" fmla="*/ 124 w 204"/>
                    <a:gd name="T15" fmla="*/ 170 h 353"/>
                    <a:gd name="T16" fmla="*/ 94 w 204"/>
                    <a:gd name="T17" fmla="*/ 173 h 353"/>
                    <a:gd name="T18" fmla="*/ 77 w 204"/>
                    <a:gd name="T19" fmla="*/ 165 h 353"/>
                    <a:gd name="T20" fmla="*/ 68 w 204"/>
                    <a:gd name="T21" fmla="*/ 146 h 353"/>
                    <a:gd name="T22" fmla="*/ 55 w 204"/>
                    <a:gd name="T23" fmla="*/ 135 h 353"/>
                    <a:gd name="T24" fmla="*/ 36 w 204"/>
                    <a:gd name="T25" fmla="*/ 147 h 353"/>
                    <a:gd name="T26" fmla="*/ 27 w 204"/>
                    <a:gd name="T27" fmla="*/ 166 h 353"/>
                    <a:gd name="T28" fmla="*/ 30 w 204"/>
                    <a:gd name="T29" fmla="*/ 185 h 353"/>
                    <a:gd name="T30" fmla="*/ 27 w 204"/>
                    <a:gd name="T31" fmla="*/ 196 h 353"/>
                    <a:gd name="T32" fmla="*/ 11 w 204"/>
                    <a:gd name="T33" fmla="*/ 209 h 353"/>
                    <a:gd name="T34" fmla="*/ 8 w 204"/>
                    <a:gd name="T35" fmla="*/ 228 h 353"/>
                    <a:gd name="T36" fmla="*/ 16 w 204"/>
                    <a:gd name="T37" fmla="*/ 246 h 353"/>
                    <a:gd name="T38" fmla="*/ 14 w 204"/>
                    <a:gd name="T39" fmla="*/ 261 h 353"/>
                    <a:gd name="T40" fmla="*/ 0 w 204"/>
                    <a:gd name="T41" fmla="*/ 288 h 353"/>
                    <a:gd name="T42" fmla="*/ 2 w 204"/>
                    <a:gd name="T43" fmla="*/ 320 h 353"/>
                    <a:gd name="T44" fmla="*/ 17 w 204"/>
                    <a:gd name="T45" fmla="*/ 345 h 353"/>
                    <a:gd name="T46" fmla="*/ 27 w 204"/>
                    <a:gd name="T47" fmla="*/ 337 h 353"/>
                    <a:gd name="T48" fmla="*/ 33 w 204"/>
                    <a:gd name="T49" fmla="*/ 306 h 353"/>
                    <a:gd name="T50" fmla="*/ 55 w 204"/>
                    <a:gd name="T51" fmla="*/ 277 h 353"/>
                    <a:gd name="T52" fmla="*/ 88 w 204"/>
                    <a:gd name="T53" fmla="*/ 253 h 353"/>
                    <a:gd name="T54" fmla="*/ 136 w 204"/>
                    <a:gd name="T55" fmla="*/ 233 h 353"/>
                    <a:gd name="T56" fmla="*/ 180 w 204"/>
                    <a:gd name="T57" fmla="*/ 192 h 353"/>
                    <a:gd name="T58" fmla="*/ 204 w 204"/>
                    <a:gd name="T59" fmla="*/ 135 h 353"/>
                    <a:gd name="T60" fmla="*/ 201 w 204"/>
                    <a:gd name="T61" fmla="*/ 89 h 353"/>
                    <a:gd name="T62" fmla="*/ 188 w 204"/>
                    <a:gd name="T63" fmla="*/ 59 h 353"/>
                    <a:gd name="T64" fmla="*/ 157 w 204"/>
                    <a:gd name="T65" fmla="*/ 24 h 353"/>
                    <a:gd name="T66" fmla="*/ 113 w 204"/>
                    <a:gd name="T67" fmla="*/ 2 h 353"/>
                    <a:gd name="T68" fmla="*/ 66 w 204"/>
                    <a:gd name="T69" fmla="*/ 2 h 353"/>
                    <a:gd name="T70" fmla="*/ 22 w 204"/>
                    <a:gd name="T71" fmla="*/ 18 h 353"/>
                    <a:gd name="T72" fmla="*/ 19 w 204"/>
                    <a:gd name="T73" fmla="*/ 49 h 353"/>
                    <a:gd name="T74" fmla="*/ 36 w 204"/>
                    <a:gd name="T75" fmla="*/ 60 h 353"/>
                    <a:gd name="T76" fmla="*/ 0 60000 65536"/>
                    <a:gd name="T77" fmla="*/ 0 60000 65536"/>
                    <a:gd name="T78" fmla="*/ 0 60000 65536"/>
                    <a:gd name="T79" fmla="*/ 0 60000 65536"/>
                    <a:gd name="T80" fmla="*/ 0 60000 65536"/>
                    <a:gd name="T81" fmla="*/ 0 60000 65536"/>
                    <a:gd name="T82" fmla="*/ 0 60000 65536"/>
                    <a:gd name="T83" fmla="*/ 0 60000 65536"/>
                    <a:gd name="T84" fmla="*/ 0 60000 65536"/>
                    <a:gd name="T85" fmla="*/ 0 60000 65536"/>
                    <a:gd name="T86" fmla="*/ 0 60000 65536"/>
                    <a:gd name="T87" fmla="*/ 0 60000 65536"/>
                    <a:gd name="T88" fmla="*/ 0 60000 65536"/>
                    <a:gd name="T89" fmla="*/ 0 60000 65536"/>
                    <a:gd name="T90" fmla="*/ 0 60000 65536"/>
                    <a:gd name="T91" fmla="*/ 0 60000 65536"/>
                    <a:gd name="T92" fmla="*/ 0 60000 65536"/>
                    <a:gd name="T93" fmla="*/ 0 60000 65536"/>
                    <a:gd name="T94" fmla="*/ 0 60000 65536"/>
                    <a:gd name="T95" fmla="*/ 0 60000 65536"/>
                    <a:gd name="T96" fmla="*/ 0 60000 65536"/>
                    <a:gd name="T97" fmla="*/ 0 60000 65536"/>
                    <a:gd name="T98" fmla="*/ 0 60000 65536"/>
                    <a:gd name="T99" fmla="*/ 0 60000 65536"/>
                    <a:gd name="T100" fmla="*/ 0 60000 65536"/>
                    <a:gd name="T101" fmla="*/ 0 60000 65536"/>
                    <a:gd name="T102" fmla="*/ 0 60000 65536"/>
                    <a:gd name="T103" fmla="*/ 0 60000 65536"/>
                    <a:gd name="T104" fmla="*/ 0 60000 65536"/>
                    <a:gd name="T105" fmla="*/ 0 60000 65536"/>
                    <a:gd name="T106" fmla="*/ 0 60000 65536"/>
                    <a:gd name="T107" fmla="*/ 0 60000 65536"/>
                    <a:gd name="T108" fmla="*/ 0 60000 65536"/>
                    <a:gd name="T109" fmla="*/ 0 60000 65536"/>
                    <a:gd name="T110" fmla="*/ 0 60000 65536"/>
                    <a:gd name="T111" fmla="*/ 0 60000 65536"/>
                    <a:gd name="T112" fmla="*/ 0 60000 65536"/>
                    <a:gd name="T113" fmla="*/ 0 60000 65536"/>
                    <a:gd name="T114" fmla="*/ 0 w 204"/>
                    <a:gd name="T115" fmla="*/ 0 h 353"/>
                    <a:gd name="T116" fmla="*/ 204 w 204"/>
                    <a:gd name="T117" fmla="*/ 353 h 353"/>
                  </a:gdLst>
                  <a:ahLst/>
                  <a:cxnLst>
                    <a:cxn ang="T76">
                      <a:pos x="T0" y="T1"/>
                    </a:cxn>
                    <a:cxn ang="T77">
                      <a:pos x="T2" y="T3"/>
                    </a:cxn>
                    <a:cxn ang="T78">
                      <a:pos x="T4" y="T5"/>
                    </a:cxn>
                    <a:cxn ang="T79">
                      <a:pos x="T6" y="T7"/>
                    </a:cxn>
                    <a:cxn ang="T80">
                      <a:pos x="T8" y="T9"/>
                    </a:cxn>
                    <a:cxn ang="T81">
                      <a:pos x="T10" y="T11"/>
                    </a:cxn>
                    <a:cxn ang="T82">
                      <a:pos x="T12" y="T13"/>
                    </a:cxn>
                    <a:cxn ang="T83">
                      <a:pos x="T14" y="T15"/>
                    </a:cxn>
                    <a:cxn ang="T84">
                      <a:pos x="T16" y="T17"/>
                    </a:cxn>
                    <a:cxn ang="T85">
                      <a:pos x="T18" y="T19"/>
                    </a:cxn>
                    <a:cxn ang="T86">
                      <a:pos x="T20" y="T21"/>
                    </a:cxn>
                    <a:cxn ang="T87">
                      <a:pos x="T22" y="T23"/>
                    </a:cxn>
                    <a:cxn ang="T88">
                      <a:pos x="T24" y="T25"/>
                    </a:cxn>
                    <a:cxn ang="T89">
                      <a:pos x="T26" y="T27"/>
                    </a:cxn>
                    <a:cxn ang="T90">
                      <a:pos x="T28" y="T29"/>
                    </a:cxn>
                    <a:cxn ang="T91">
                      <a:pos x="T30" y="T31"/>
                    </a:cxn>
                    <a:cxn ang="T92">
                      <a:pos x="T32" y="T33"/>
                    </a:cxn>
                    <a:cxn ang="T93">
                      <a:pos x="T34" y="T35"/>
                    </a:cxn>
                    <a:cxn ang="T94">
                      <a:pos x="T36" y="T37"/>
                    </a:cxn>
                    <a:cxn ang="T95">
                      <a:pos x="T38" y="T39"/>
                    </a:cxn>
                    <a:cxn ang="T96">
                      <a:pos x="T40" y="T41"/>
                    </a:cxn>
                    <a:cxn ang="T97">
                      <a:pos x="T42" y="T43"/>
                    </a:cxn>
                    <a:cxn ang="T98">
                      <a:pos x="T44" y="T45"/>
                    </a:cxn>
                    <a:cxn ang="T99">
                      <a:pos x="T46" y="T47"/>
                    </a:cxn>
                    <a:cxn ang="T100">
                      <a:pos x="T48" y="T49"/>
                    </a:cxn>
                    <a:cxn ang="T101">
                      <a:pos x="T50" y="T51"/>
                    </a:cxn>
                    <a:cxn ang="T102">
                      <a:pos x="T52" y="T53"/>
                    </a:cxn>
                    <a:cxn ang="T103">
                      <a:pos x="T54" y="T55"/>
                    </a:cxn>
                    <a:cxn ang="T104">
                      <a:pos x="T56" y="T57"/>
                    </a:cxn>
                    <a:cxn ang="T105">
                      <a:pos x="T58" y="T59"/>
                    </a:cxn>
                    <a:cxn ang="T106">
                      <a:pos x="T60" y="T61"/>
                    </a:cxn>
                    <a:cxn ang="T107">
                      <a:pos x="T62" y="T63"/>
                    </a:cxn>
                    <a:cxn ang="T108">
                      <a:pos x="T64" y="T65"/>
                    </a:cxn>
                    <a:cxn ang="T109">
                      <a:pos x="T66" y="T67"/>
                    </a:cxn>
                    <a:cxn ang="T110">
                      <a:pos x="T68" y="T69"/>
                    </a:cxn>
                    <a:cxn ang="T111">
                      <a:pos x="T70" y="T71"/>
                    </a:cxn>
                    <a:cxn ang="T112">
                      <a:pos x="T72" y="T73"/>
                    </a:cxn>
                    <a:cxn ang="T113">
                      <a:pos x="T74" y="T75"/>
                    </a:cxn>
                  </a:cxnLst>
                  <a:rect l="T114" t="T115" r="T116" b="T117"/>
                  <a:pathLst>
                    <a:path w="204" h="353">
                      <a:moveTo>
                        <a:pt x="36" y="62"/>
                      </a:moveTo>
                      <a:lnTo>
                        <a:pt x="55" y="49"/>
                      </a:lnTo>
                      <a:lnTo>
                        <a:pt x="74" y="43"/>
                      </a:lnTo>
                      <a:lnTo>
                        <a:pt x="89" y="41"/>
                      </a:lnTo>
                      <a:lnTo>
                        <a:pt x="105" y="43"/>
                      </a:lnTo>
                      <a:lnTo>
                        <a:pt x="118" y="48"/>
                      </a:lnTo>
                      <a:lnTo>
                        <a:pt x="130" y="56"/>
                      </a:lnTo>
                      <a:lnTo>
                        <a:pt x="140" y="67"/>
                      </a:lnTo>
                      <a:lnTo>
                        <a:pt x="147" y="79"/>
                      </a:lnTo>
                      <a:lnTo>
                        <a:pt x="155" y="95"/>
                      </a:lnTo>
                      <a:lnTo>
                        <a:pt x="158" y="111"/>
                      </a:lnTo>
                      <a:lnTo>
                        <a:pt x="158" y="125"/>
                      </a:lnTo>
                      <a:lnTo>
                        <a:pt x="155" y="138"/>
                      </a:lnTo>
                      <a:lnTo>
                        <a:pt x="150" y="147"/>
                      </a:lnTo>
                      <a:lnTo>
                        <a:pt x="143" y="157"/>
                      </a:lnTo>
                      <a:lnTo>
                        <a:pt x="124" y="170"/>
                      </a:lnTo>
                      <a:lnTo>
                        <a:pt x="104" y="174"/>
                      </a:lnTo>
                      <a:lnTo>
                        <a:pt x="94" y="173"/>
                      </a:lnTo>
                      <a:lnTo>
                        <a:pt x="85" y="170"/>
                      </a:lnTo>
                      <a:lnTo>
                        <a:pt x="77" y="165"/>
                      </a:lnTo>
                      <a:lnTo>
                        <a:pt x="72" y="157"/>
                      </a:lnTo>
                      <a:lnTo>
                        <a:pt x="68" y="146"/>
                      </a:lnTo>
                      <a:lnTo>
                        <a:pt x="68" y="133"/>
                      </a:lnTo>
                      <a:lnTo>
                        <a:pt x="55" y="135"/>
                      </a:lnTo>
                      <a:lnTo>
                        <a:pt x="46" y="139"/>
                      </a:lnTo>
                      <a:lnTo>
                        <a:pt x="36" y="147"/>
                      </a:lnTo>
                      <a:lnTo>
                        <a:pt x="30" y="155"/>
                      </a:lnTo>
                      <a:lnTo>
                        <a:pt x="27" y="166"/>
                      </a:lnTo>
                      <a:lnTo>
                        <a:pt x="27" y="176"/>
                      </a:lnTo>
                      <a:lnTo>
                        <a:pt x="30" y="185"/>
                      </a:lnTo>
                      <a:lnTo>
                        <a:pt x="38" y="195"/>
                      </a:lnTo>
                      <a:lnTo>
                        <a:pt x="27" y="196"/>
                      </a:lnTo>
                      <a:lnTo>
                        <a:pt x="17" y="203"/>
                      </a:lnTo>
                      <a:lnTo>
                        <a:pt x="11" y="209"/>
                      </a:lnTo>
                      <a:lnTo>
                        <a:pt x="8" y="219"/>
                      </a:lnTo>
                      <a:lnTo>
                        <a:pt x="8" y="228"/>
                      </a:lnTo>
                      <a:lnTo>
                        <a:pt x="10" y="238"/>
                      </a:lnTo>
                      <a:lnTo>
                        <a:pt x="16" y="246"/>
                      </a:lnTo>
                      <a:lnTo>
                        <a:pt x="25" y="252"/>
                      </a:lnTo>
                      <a:lnTo>
                        <a:pt x="14" y="261"/>
                      </a:lnTo>
                      <a:lnTo>
                        <a:pt x="5" y="274"/>
                      </a:lnTo>
                      <a:lnTo>
                        <a:pt x="0" y="288"/>
                      </a:lnTo>
                      <a:lnTo>
                        <a:pt x="0" y="306"/>
                      </a:lnTo>
                      <a:lnTo>
                        <a:pt x="2" y="320"/>
                      </a:lnTo>
                      <a:lnTo>
                        <a:pt x="8" y="334"/>
                      </a:lnTo>
                      <a:lnTo>
                        <a:pt x="17" y="345"/>
                      </a:lnTo>
                      <a:lnTo>
                        <a:pt x="30" y="353"/>
                      </a:lnTo>
                      <a:lnTo>
                        <a:pt x="27" y="337"/>
                      </a:lnTo>
                      <a:lnTo>
                        <a:pt x="28" y="322"/>
                      </a:lnTo>
                      <a:lnTo>
                        <a:pt x="33" y="306"/>
                      </a:lnTo>
                      <a:lnTo>
                        <a:pt x="43" y="290"/>
                      </a:lnTo>
                      <a:lnTo>
                        <a:pt x="55" y="277"/>
                      </a:lnTo>
                      <a:lnTo>
                        <a:pt x="69" y="265"/>
                      </a:lnTo>
                      <a:lnTo>
                        <a:pt x="88" y="253"/>
                      </a:lnTo>
                      <a:lnTo>
                        <a:pt x="108" y="246"/>
                      </a:lnTo>
                      <a:lnTo>
                        <a:pt x="136" y="233"/>
                      </a:lnTo>
                      <a:lnTo>
                        <a:pt x="160" y="214"/>
                      </a:lnTo>
                      <a:lnTo>
                        <a:pt x="180" y="192"/>
                      </a:lnTo>
                      <a:lnTo>
                        <a:pt x="196" y="165"/>
                      </a:lnTo>
                      <a:lnTo>
                        <a:pt x="204" y="135"/>
                      </a:lnTo>
                      <a:lnTo>
                        <a:pt x="204" y="105"/>
                      </a:lnTo>
                      <a:lnTo>
                        <a:pt x="201" y="89"/>
                      </a:lnTo>
                      <a:lnTo>
                        <a:pt x="196" y="73"/>
                      </a:lnTo>
                      <a:lnTo>
                        <a:pt x="188" y="59"/>
                      </a:lnTo>
                      <a:lnTo>
                        <a:pt x="177" y="45"/>
                      </a:lnTo>
                      <a:lnTo>
                        <a:pt x="157" y="24"/>
                      </a:lnTo>
                      <a:lnTo>
                        <a:pt x="135" y="11"/>
                      </a:lnTo>
                      <a:lnTo>
                        <a:pt x="113" y="2"/>
                      </a:lnTo>
                      <a:lnTo>
                        <a:pt x="89" y="0"/>
                      </a:lnTo>
                      <a:lnTo>
                        <a:pt x="66" y="2"/>
                      </a:lnTo>
                      <a:lnTo>
                        <a:pt x="44" y="7"/>
                      </a:lnTo>
                      <a:lnTo>
                        <a:pt x="22" y="18"/>
                      </a:lnTo>
                      <a:lnTo>
                        <a:pt x="0" y="30"/>
                      </a:lnTo>
                      <a:lnTo>
                        <a:pt x="19" y="49"/>
                      </a:lnTo>
                      <a:lnTo>
                        <a:pt x="36" y="62"/>
                      </a:lnTo>
                      <a:lnTo>
                        <a:pt x="36" y="60"/>
                      </a:lnTo>
                      <a:lnTo>
                        <a:pt x="36" y="62"/>
                      </a:lnTo>
                      <a:close/>
                    </a:path>
                  </a:pathLst>
                </a:custGeom>
                <a:solidFill>
                  <a:srgbClr val="000065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</xdr:sp>
          </xdr:grpSp>
          <xdr:grpSp>
            <xdr:nvGrpSpPr>
              <xdr:cNvPr id="12136" name="Group 11">
                <a:extLst>
                  <a:ext uri="{FF2B5EF4-FFF2-40B4-BE49-F238E27FC236}">
                    <a16:creationId xmlns:a16="http://schemas.microsoft.com/office/drawing/2014/main" xmlns="" id="{00000000-0008-0000-0800-0000682F0000}"/>
                  </a:ext>
                </a:extLst>
              </xdr:cNvPr>
              <xdr:cNvGrpSpPr>
                <a:grpSpLocks/>
              </xdr:cNvGrpSpPr>
            </xdr:nvGrpSpPr>
            <xdr:grpSpPr bwMode="auto">
              <a:xfrm flipH="1">
                <a:off x="6304" y="7777"/>
                <a:ext cx="4913" cy="8263"/>
                <a:chOff x="1521" y="7776"/>
                <a:chExt cx="4913" cy="8263"/>
              </a:xfrm>
            </xdr:grpSpPr>
            <xdr:sp macro="" textlink="">
              <xdr:nvSpPr>
                <xdr:cNvPr id="12137" name="Freeform 12">
                  <a:extLst>
                    <a:ext uri="{FF2B5EF4-FFF2-40B4-BE49-F238E27FC236}">
                      <a16:creationId xmlns:a16="http://schemas.microsoft.com/office/drawing/2014/main" xmlns="" id="{00000000-0008-0000-0800-0000692F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5400000" flipH="1">
                  <a:off x="-2411" y="11708"/>
                  <a:ext cx="7937" cy="73"/>
                </a:xfrm>
                <a:custGeom>
                  <a:avLst/>
                  <a:gdLst>
                    <a:gd name="T0" fmla="*/ 77096764 w 2556"/>
                    <a:gd name="T1" fmla="*/ 0 h 73"/>
                    <a:gd name="T2" fmla="*/ 104614368 w 2556"/>
                    <a:gd name="T3" fmla="*/ 8 h 73"/>
                    <a:gd name="T4" fmla="*/ 139781423 w 2556"/>
                    <a:gd name="T5" fmla="*/ 13 h 73"/>
                    <a:gd name="T6" fmla="*/ 187404410 w 2556"/>
                    <a:gd name="T7" fmla="*/ 19 h 73"/>
                    <a:gd name="T8" fmla="*/ 237063254 w 2556"/>
                    <a:gd name="T9" fmla="*/ 22 h 73"/>
                    <a:gd name="T10" fmla="*/ 359293970 w 2556"/>
                    <a:gd name="T11" fmla="*/ 27 h 73"/>
                    <a:gd name="T12" fmla="*/ 483825450 w 2556"/>
                    <a:gd name="T13" fmla="*/ 29 h 73"/>
                    <a:gd name="T14" fmla="*/ 483825450 w 2556"/>
                    <a:gd name="T15" fmla="*/ 27 h 73"/>
                    <a:gd name="T16" fmla="*/ 2147483646 w 2556"/>
                    <a:gd name="T17" fmla="*/ 27 h 73"/>
                    <a:gd name="T18" fmla="*/ 2147483646 w 2556"/>
                    <a:gd name="T19" fmla="*/ 73 h 73"/>
                    <a:gd name="T20" fmla="*/ 331855115 w 2556"/>
                    <a:gd name="T21" fmla="*/ 73 h 73"/>
                    <a:gd name="T22" fmla="*/ 199317624 w 2556"/>
                    <a:gd name="T23" fmla="*/ 67 h 73"/>
                    <a:gd name="T24" fmla="*/ 137473967 w 2556"/>
                    <a:gd name="T25" fmla="*/ 62 h 73"/>
                    <a:gd name="T26" fmla="*/ 82041366 w 2556"/>
                    <a:gd name="T27" fmla="*/ 56 h 73"/>
                    <a:gd name="T28" fmla="*/ 40103528 w 2556"/>
                    <a:gd name="T29" fmla="*/ 48 h 73"/>
                    <a:gd name="T30" fmla="*/ 0 w 2556"/>
                    <a:gd name="T31" fmla="*/ 38 h 73"/>
                    <a:gd name="T32" fmla="*/ 42681006 w 2556"/>
                    <a:gd name="T33" fmla="*/ 21 h 73"/>
                    <a:gd name="T34" fmla="*/ 77096764 w 2556"/>
                    <a:gd name="T35" fmla="*/ 0 h 73"/>
                    <a:gd name="T36" fmla="*/ 0 60000 65536"/>
                    <a:gd name="T37" fmla="*/ 0 60000 65536"/>
                    <a:gd name="T38" fmla="*/ 0 60000 65536"/>
                    <a:gd name="T39" fmla="*/ 0 60000 65536"/>
                    <a:gd name="T40" fmla="*/ 0 60000 65536"/>
                    <a:gd name="T41" fmla="*/ 0 60000 65536"/>
                    <a:gd name="T42" fmla="*/ 0 60000 65536"/>
                    <a:gd name="T43" fmla="*/ 0 60000 65536"/>
                    <a:gd name="T44" fmla="*/ 0 60000 65536"/>
                    <a:gd name="T45" fmla="*/ 0 60000 65536"/>
                    <a:gd name="T46" fmla="*/ 0 60000 65536"/>
                    <a:gd name="T47" fmla="*/ 0 60000 65536"/>
                    <a:gd name="T48" fmla="*/ 0 60000 65536"/>
                    <a:gd name="T49" fmla="*/ 0 60000 65536"/>
                    <a:gd name="T50" fmla="*/ 0 60000 65536"/>
                    <a:gd name="T51" fmla="*/ 0 60000 65536"/>
                    <a:gd name="T52" fmla="*/ 0 60000 65536"/>
                    <a:gd name="T53" fmla="*/ 0 60000 65536"/>
                    <a:gd name="T54" fmla="*/ 0 w 2556"/>
                    <a:gd name="T55" fmla="*/ 0 h 73"/>
                    <a:gd name="T56" fmla="*/ 2556 w 2556"/>
                    <a:gd name="T57" fmla="*/ 73 h 73"/>
                  </a:gdLst>
                  <a:ahLst/>
                  <a:cxnLst>
                    <a:cxn ang="T36">
                      <a:pos x="T0" y="T1"/>
                    </a:cxn>
                    <a:cxn ang="T37">
                      <a:pos x="T2" y="T3"/>
                    </a:cxn>
                    <a:cxn ang="T38">
                      <a:pos x="T4" y="T5"/>
                    </a:cxn>
                    <a:cxn ang="T39">
                      <a:pos x="T6" y="T7"/>
                    </a:cxn>
                    <a:cxn ang="T40">
                      <a:pos x="T8" y="T9"/>
                    </a:cxn>
                    <a:cxn ang="T41">
                      <a:pos x="T10" y="T11"/>
                    </a:cxn>
                    <a:cxn ang="T42">
                      <a:pos x="T12" y="T13"/>
                    </a:cxn>
                    <a:cxn ang="T43">
                      <a:pos x="T14" y="T15"/>
                    </a:cxn>
                    <a:cxn ang="T44">
                      <a:pos x="T16" y="T17"/>
                    </a:cxn>
                    <a:cxn ang="T45">
                      <a:pos x="T18" y="T19"/>
                    </a:cxn>
                    <a:cxn ang="T46">
                      <a:pos x="T20" y="T21"/>
                    </a:cxn>
                    <a:cxn ang="T47">
                      <a:pos x="T22" y="T23"/>
                    </a:cxn>
                    <a:cxn ang="T48">
                      <a:pos x="T24" y="T25"/>
                    </a:cxn>
                    <a:cxn ang="T49">
                      <a:pos x="T26" y="T27"/>
                    </a:cxn>
                    <a:cxn ang="T50">
                      <a:pos x="T28" y="T29"/>
                    </a:cxn>
                    <a:cxn ang="T51">
                      <a:pos x="T30" y="T31"/>
                    </a:cxn>
                    <a:cxn ang="T52">
                      <a:pos x="T32" y="T33"/>
                    </a:cxn>
                    <a:cxn ang="T53">
                      <a:pos x="T34" y="T35"/>
                    </a:cxn>
                  </a:cxnLst>
                  <a:rect l="T54" t="T55" r="T56" b="T57"/>
                  <a:pathLst>
                    <a:path w="2556" h="73">
                      <a:moveTo>
                        <a:pt x="31" y="0"/>
                      </a:moveTo>
                      <a:lnTo>
                        <a:pt x="42" y="8"/>
                      </a:lnTo>
                      <a:lnTo>
                        <a:pt x="56" y="13"/>
                      </a:lnTo>
                      <a:lnTo>
                        <a:pt x="75" y="19"/>
                      </a:lnTo>
                      <a:lnTo>
                        <a:pt x="95" y="22"/>
                      </a:lnTo>
                      <a:lnTo>
                        <a:pt x="144" y="27"/>
                      </a:lnTo>
                      <a:lnTo>
                        <a:pt x="194" y="29"/>
                      </a:lnTo>
                      <a:lnTo>
                        <a:pt x="194" y="27"/>
                      </a:lnTo>
                      <a:lnTo>
                        <a:pt x="2556" y="27"/>
                      </a:lnTo>
                      <a:lnTo>
                        <a:pt x="2556" y="73"/>
                      </a:lnTo>
                      <a:lnTo>
                        <a:pt x="133" y="73"/>
                      </a:lnTo>
                      <a:lnTo>
                        <a:pt x="80" y="67"/>
                      </a:lnTo>
                      <a:lnTo>
                        <a:pt x="55" y="62"/>
                      </a:lnTo>
                      <a:lnTo>
                        <a:pt x="33" y="56"/>
                      </a:lnTo>
                      <a:lnTo>
                        <a:pt x="16" y="48"/>
                      </a:lnTo>
                      <a:lnTo>
                        <a:pt x="0" y="38"/>
                      </a:lnTo>
                      <a:lnTo>
                        <a:pt x="17" y="21"/>
                      </a:lnTo>
                      <a:lnTo>
                        <a:pt x="31" y="0"/>
                      </a:lnTo>
                      <a:close/>
                    </a:path>
                  </a:pathLst>
                </a:custGeom>
                <a:solidFill>
                  <a:srgbClr val="000065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138" name="Freeform 13">
                  <a:extLst>
                    <a:ext uri="{FF2B5EF4-FFF2-40B4-BE49-F238E27FC236}">
                      <a16:creationId xmlns:a16="http://schemas.microsoft.com/office/drawing/2014/main" xmlns="" id="{00000000-0008-0000-0800-00006A2F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1521" y="15586"/>
                  <a:ext cx="449" cy="453"/>
                </a:xfrm>
                <a:custGeom>
                  <a:avLst/>
                  <a:gdLst>
                    <a:gd name="T0" fmla="*/ 120 w 449"/>
                    <a:gd name="T1" fmla="*/ 5 h 453"/>
                    <a:gd name="T2" fmla="*/ 184 w 449"/>
                    <a:gd name="T3" fmla="*/ 3 h 453"/>
                    <a:gd name="T4" fmla="*/ 245 w 449"/>
                    <a:gd name="T5" fmla="*/ 46 h 453"/>
                    <a:gd name="T6" fmla="*/ 269 w 449"/>
                    <a:gd name="T7" fmla="*/ 89 h 453"/>
                    <a:gd name="T8" fmla="*/ 264 w 449"/>
                    <a:gd name="T9" fmla="*/ 165 h 453"/>
                    <a:gd name="T10" fmla="*/ 205 w 449"/>
                    <a:gd name="T11" fmla="*/ 235 h 453"/>
                    <a:gd name="T12" fmla="*/ 139 w 449"/>
                    <a:gd name="T13" fmla="*/ 266 h 453"/>
                    <a:gd name="T14" fmla="*/ 101 w 449"/>
                    <a:gd name="T15" fmla="*/ 306 h 453"/>
                    <a:gd name="T16" fmla="*/ 98 w 449"/>
                    <a:gd name="T17" fmla="*/ 352 h 453"/>
                    <a:gd name="T18" fmla="*/ 70 w 449"/>
                    <a:gd name="T19" fmla="*/ 320 h 453"/>
                    <a:gd name="T20" fmla="*/ 73 w 449"/>
                    <a:gd name="T21" fmla="*/ 276 h 453"/>
                    <a:gd name="T22" fmla="*/ 84 w 449"/>
                    <a:gd name="T23" fmla="*/ 247 h 453"/>
                    <a:gd name="T24" fmla="*/ 76 w 449"/>
                    <a:gd name="T25" fmla="*/ 220 h 453"/>
                    <a:gd name="T26" fmla="*/ 95 w 449"/>
                    <a:gd name="T27" fmla="*/ 198 h 453"/>
                    <a:gd name="T28" fmla="*/ 95 w 449"/>
                    <a:gd name="T29" fmla="*/ 176 h 453"/>
                    <a:gd name="T30" fmla="*/ 104 w 449"/>
                    <a:gd name="T31" fmla="*/ 147 h 453"/>
                    <a:gd name="T32" fmla="*/ 137 w 449"/>
                    <a:gd name="T33" fmla="*/ 133 h 453"/>
                    <a:gd name="T34" fmla="*/ 147 w 449"/>
                    <a:gd name="T35" fmla="*/ 165 h 453"/>
                    <a:gd name="T36" fmla="*/ 173 w 449"/>
                    <a:gd name="T37" fmla="*/ 174 h 453"/>
                    <a:gd name="T38" fmla="*/ 219 w 449"/>
                    <a:gd name="T39" fmla="*/ 147 h 453"/>
                    <a:gd name="T40" fmla="*/ 226 w 449"/>
                    <a:gd name="T41" fmla="*/ 111 h 453"/>
                    <a:gd name="T42" fmla="*/ 208 w 449"/>
                    <a:gd name="T43" fmla="*/ 68 h 453"/>
                    <a:gd name="T44" fmla="*/ 175 w 449"/>
                    <a:gd name="T45" fmla="*/ 46 h 453"/>
                    <a:gd name="T46" fmla="*/ 129 w 449"/>
                    <a:gd name="T47" fmla="*/ 48 h 453"/>
                    <a:gd name="T48" fmla="*/ 76 w 449"/>
                    <a:gd name="T49" fmla="*/ 86 h 453"/>
                    <a:gd name="T50" fmla="*/ 62 w 449"/>
                    <a:gd name="T51" fmla="*/ 106 h 453"/>
                    <a:gd name="T52" fmla="*/ 50 w 449"/>
                    <a:gd name="T53" fmla="*/ 162 h 453"/>
                    <a:gd name="T54" fmla="*/ 42 w 449"/>
                    <a:gd name="T55" fmla="*/ 407 h 453"/>
                    <a:gd name="T56" fmla="*/ 288 w 449"/>
                    <a:gd name="T57" fmla="*/ 401 h 453"/>
                    <a:gd name="T58" fmla="*/ 342 w 449"/>
                    <a:gd name="T59" fmla="*/ 390 h 453"/>
                    <a:gd name="T60" fmla="*/ 381 w 449"/>
                    <a:gd name="T61" fmla="*/ 356 h 453"/>
                    <a:gd name="T62" fmla="*/ 405 w 449"/>
                    <a:gd name="T63" fmla="*/ 304 h 453"/>
                    <a:gd name="T64" fmla="*/ 397 w 449"/>
                    <a:gd name="T65" fmla="*/ 263 h 453"/>
                    <a:gd name="T66" fmla="*/ 353 w 449"/>
                    <a:gd name="T67" fmla="*/ 227 h 453"/>
                    <a:gd name="T68" fmla="*/ 311 w 449"/>
                    <a:gd name="T69" fmla="*/ 225 h 453"/>
                    <a:gd name="T70" fmla="*/ 280 w 449"/>
                    <a:gd name="T71" fmla="*/ 257 h 453"/>
                    <a:gd name="T72" fmla="*/ 278 w 449"/>
                    <a:gd name="T73" fmla="*/ 296 h 453"/>
                    <a:gd name="T74" fmla="*/ 303 w 449"/>
                    <a:gd name="T75" fmla="*/ 314 h 453"/>
                    <a:gd name="T76" fmla="*/ 309 w 449"/>
                    <a:gd name="T77" fmla="*/ 337 h 453"/>
                    <a:gd name="T78" fmla="*/ 283 w 449"/>
                    <a:gd name="T79" fmla="*/ 355 h 453"/>
                    <a:gd name="T80" fmla="*/ 253 w 449"/>
                    <a:gd name="T81" fmla="*/ 344 h 453"/>
                    <a:gd name="T82" fmla="*/ 239 w 449"/>
                    <a:gd name="T83" fmla="*/ 371 h 453"/>
                    <a:gd name="T84" fmla="*/ 212 w 449"/>
                    <a:gd name="T85" fmla="*/ 372 h 453"/>
                    <a:gd name="T86" fmla="*/ 189 w 449"/>
                    <a:gd name="T87" fmla="*/ 369 h 453"/>
                    <a:gd name="T88" fmla="*/ 147 w 449"/>
                    <a:gd name="T89" fmla="*/ 383 h 453"/>
                    <a:gd name="T90" fmla="*/ 106 w 449"/>
                    <a:gd name="T91" fmla="*/ 364 h 453"/>
                    <a:gd name="T92" fmla="*/ 129 w 449"/>
                    <a:gd name="T93" fmla="*/ 353 h 453"/>
                    <a:gd name="T94" fmla="*/ 173 w 449"/>
                    <a:gd name="T95" fmla="*/ 328 h 453"/>
                    <a:gd name="T96" fmla="*/ 205 w 449"/>
                    <a:gd name="T97" fmla="*/ 274 h 453"/>
                    <a:gd name="T98" fmla="*/ 258 w 449"/>
                    <a:gd name="T99" fmla="*/ 200 h 453"/>
                    <a:gd name="T100" fmla="*/ 344 w 449"/>
                    <a:gd name="T101" fmla="*/ 176 h 453"/>
                    <a:gd name="T102" fmla="*/ 389 w 449"/>
                    <a:gd name="T103" fmla="*/ 192 h 453"/>
                    <a:gd name="T104" fmla="*/ 436 w 449"/>
                    <a:gd name="T105" fmla="*/ 244 h 453"/>
                    <a:gd name="T106" fmla="*/ 449 w 449"/>
                    <a:gd name="T107" fmla="*/ 309 h 453"/>
                    <a:gd name="T108" fmla="*/ 425 w 449"/>
                    <a:gd name="T109" fmla="*/ 372 h 453"/>
                    <a:gd name="T110" fmla="*/ 389 w 449"/>
                    <a:gd name="T111" fmla="*/ 417 h 453"/>
                    <a:gd name="T112" fmla="*/ 333 w 449"/>
                    <a:gd name="T113" fmla="*/ 442 h 453"/>
                    <a:gd name="T114" fmla="*/ 195 w 449"/>
                    <a:gd name="T115" fmla="*/ 453 h 453"/>
                    <a:gd name="T116" fmla="*/ 0 w 449"/>
                    <a:gd name="T117" fmla="*/ 257 h 453"/>
                    <a:gd name="T118" fmla="*/ 7 w 449"/>
                    <a:gd name="T119" fmla="*/ 140 h 453"/>
                    <a:gd name="T120" fmla="*/ 26 w 449"/>
                    <a:gd name="T121" fmla="*/ 75 h 453"/>
                    <a:gd name="T122" fmla="*/ 78 w 449"/>
                    <a:gd name="T123" fmla="*/ 24 h 453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60000 65536"/>
                    <a:gd name="T133" fmla="*/ 0 60000 65536"/>
                    <a:gd name="T134" fmla="*/ 0 60000 65536"/>
                    <a:gd name="T135" fmla="*/ 0 60000 65536"/>
                    <a:gd name="T136" fmla="*/ 0 60000 65536"/>
                    <a:gd name="T137" fmla="*/ 0 60000 65536"/>
                    <a:gd name="T138" fmla="*/ 0 60000 65536"/>
                    <a:gd name="T139" fmla="*/ 0 60000 65536"/>
                    <a:gd name="T140" fmla="*/ 0 60000 65536"/>
                    <a:gd name="T141" fmla="*/ 0 60000 65536"/>
                    <a:gd name="T142" fmla="*/ 0 60000 65536"/>
                    <a:gd name="T143" fmla="*/ 0 60000 65536"/>
                    <a:gd name="T144" fmla="*/ 0 60000 65536"/>
                    <a:gd name="T145" fmla="*/ 0 60000 65536"/>
                    <a:gd name="T146" fmla="*/ 0 60000 65536"/>
                    <a:gd name="T147" fmla="*/ 0 60000 65536"/>
                    <a:gd name="T148" fmla="*/ 0 60000 65536"/>
                    <a:gd name="T149" fmla="*/ 0 60000 65536"/>
                    <a:gd name="T150" fmla="*/ 0 60000 65536"/>
                    <a:gd name="T151" fmla="*/ 0 60000 65536"/>
                    <a:gd name="T152" fmla="*/ 0 60000 65536"/>
                    <a:gd name="T153" fmla="*/ 0 60000 65536"/>
                    <a:gd name="T154" fmla="*/ 0 60000 65536"/>
                    <a:gd name="T155" fmla="*/ 0 60000 65536"/>
                    <a:gd name="T156" fmla="*/ 0 60000 65536"/>
                    <a:gd name="T157" fmla="*/ 0 60000 65536"/>
                    <a:gd name="T158" fmla="*/ 0 60000 65536"/>
                    <a:gd name="T159" fmla="*/ 0 60000 65536"/>
                    <a:gd name="T160" fmla="*/ 0 60000 65536"/>
                    <a:gd name="T161" fmla="*/ 0 60000 65536"/>
                    <a:gd name="T162" fmla="*/ 0 60000 65536"/>
                    <a:gd name="T163" fmla="*/ 0 60000 65536"/>
                    <a:gd name="T164" fmla="*/ 0 60000 65536"/>
                    <a:gd name="T165" fmla="*/ 0 60000 65536"/>
                    <a:gd name="T166" fmla="*/ 0 60000 65536"/>
                    <a:gd name="T167" fmla="*/ 0 60000 65536"/>
                    <a:gd name="T168" fmla="*/ 0 60000 65536"/>
                    <a:gd name="T169" fmla="*/ 0 60000 65536"/>
                    <a:gd name="T170" fmla="*/ 0 60000 65536"/>
                    <a:gd name="T171" fmla="*/ 0 60000 65536"/>
                    <a:gd name="T172" fmla="*/ 0 60000 65536"/>
                    <a:gd name="T173" fmla="*/ 0 60000 65536"/>
                    <a:gd name="T174" fmla="*/ 0 60000 65536"/>
                    <a:gd name="T175" fmla="*/ 0 60000 65536"/>
                    <a:gd name="T176" fmla="*/ 0 60000 65536"/>
                    <a:gd name="T177" fmla="*/ 0 60000 65536"/>
                    <a:gd name="T178" fmla="*/ 0 60000 65536"/>
                    <a:gd name="T179" fmla="*/ 0 60000 65536"/>
                    <a:gd name="T180" fmla="*/ 0 60000 65536"/>
                    <a:gd name="T181" fmla="*/ 0 60000 65536"/>
                    <a:gd name="T182" fmla="*/ 0 60000 65536"/>
                    <a:gd name="T183" fmla="*/ 0 60000 65536"/>
                    <a:gd name="T184" fmla="*/ 0 60000 65536"/>
                    <a:gd name="T185" fmla="*/ 0 60000 65536"/>
                    <a:gd name="T186" fmla="*/ 0 w 449"/>
                    <a:gd name="T187" fmla="*/ 0 h 453"/>
                    <a:gd name="T188" fmla="*/ 449 w 449"/>
                    <a:gd name="T189" fmla="*/ 453 h 453"/>
                  </a:gdLst>
                  <a:ahLst/>
                  <a:cxnLst>
                    <a:cxn ang="T124">
                      <a:pos x="T0" y="T1"/>
                    </a:cxn>
                    <a:cxn ang="T125">
                      <a:pos x="T2" y="T3"/>
                    </a:cxn>
                    <a:cxn ang="T126">
                      <a:pos x="T4" y="T5"/>
                    </a:cxn>
                    <a:cxn ang="T127">
                      <a:pos x="T6" y="T7"/>
                    </a:cxn>
                    <a:cxn ang="T128">
                      <a:pos x="T8" y="T9"/>
                    </a:cxn>
                    <a:cxn ang="T129">
                      <a:pos x="T10" y="T11"/>
                    </a:cxn>
                    <a:cxn ang="T130">
                      <a:pos x="T12" y="T13"/>
                    </a:cxn>
                    <a:cxn ang="T131">
                      <a:pos x="T14" y="T15"/>
                    </a:cxn>
                    <a:cxn ang="T132">
                      <a:pos x="T16" y="T17"/>
                    </a:cxn>
                    <a:cxn ang="T133">
                      <a:pos x="T18" y="T19"/>
                    </a:cxn>
                    <a:cxn ang="T134">
                      <a:pos x="T20" y="T21"/>
                    </a:cxn>
                    <a:cxn ang="T135">
                      <a:pos x="T22" y="T23"/>
                    </a:cxn>
                    <a:cxn ang="T136">
                      <a:pos x="T24" y="T25"/>
                    </a:cxn>
                    <a:cxn ang="T137">
                      <a:pos x="T26" y="T27"/>
                    </a:cxn>
                    <a:cxn ang="T138">
                      <a:pos x="T28" y="T29"/>
                    </a:cxn>
                    <a:cxn ang="T139">
                      <a:pos x="T30" y="T31"/>
                    </a:cxn>
                    <a:cxn ang="T140">
                      <a:pos x="T32" y="T33"/>
                    </a:cxn>
                    <a:cxn ang="T141">
                      <a:pos x="T34" y="T35"/>
                    </a:cxn>
                    <a:cxn ang="T142">
                      <a:pos x="T36" y="T37"/>
                    </a:cxn>
                    <a:cxn ang="T143">
                      <a:pos x="T38" y="T39"/>
                    </a:cxn>
                    <a:cxn ang="T144">
                      <a:pos x="T40" y="T41"/>
                    </a:cxn>
                    <a:cxn ang="T145">
                      <a:pos x="T42" y="T43"/>
                    </a:cxn>
                    <a:cxn ang="T146">
                      <a:pos x="T44" y="T45"/>
                    </a:cxn>
                    <a:cxn ang="T147">
                      <a:pos x="T46" y="T47"/>
                    </a:cxn>
                    <a:cxn ang="T148">
                      <a:pos x="T48" y="T49"/>
                    </a:cxn>
                    <a:cxn ang="T149">
                      <a:pos x="T50" y="T51"/>
                    </a:cxn>
                    <a:cxn ang="T150">
                      <a:pos x="T52" y="T53"/>
                    </a:cxn>
                    <a:cxn ang="T151">
                      <a:pos x="T54" y="T55"/>
                    </a:cxn>
                    <a:cxn ang="T152">
                      <a:pos x="T56" y="T57"/>
                    </a:cxn>
                    <a:cxn ang="T153">
                      <a:pos x="T58" y="T59"/>
                    </a:cxn>
                    <a:cxn ang="T154">
                      <a:pos x="T60" y="T61"/>
                    </a:cxn>
                    <a:cxn ang="T155">
                      <a:pos x="T62" y="T63"/>
                    </a:cxn>
                    <a:cxn ang="T156">
                      <a:pos x="T64" y="T65"/>
                    </a:cxn>
                    <a:cxn ang="T157">
                      <a:pos x="T66" y="T67"/>
                    </a:cxn>
                    <a:cxn ang="T158">
                      <a:pos x="T68" y="T69"/>
                    </a:cxn>
                    <a:cxn ang="T159">
                      <a:pos x="T70" y="T71"/>
                    </a:cxn>
                    <a:cxn ang="T160">
                      <a:pos x="T72" y="T73"/>
                    </a:cxn>
                    <a:cxn ang="T161">
                      <a:pos x="T74" y="T75"/>
                    </a:cxn>
                    <a:cxn ang="T162">
                      <a:pos x="T76" y="T77"/>
                    </a:cxn>
                    <a:cxn ang="T163">
                      <a:pos x="T78" y="T79"/>
                    </a:cxn>
                    <a:cxn ang="T164">
                      <a:pos x="T80" y="T81"/>
                    </a:cxn>
                    <a:cxn ang="T165">
                      <a:pos x="T82" y="T83"/>
                    </a:cxn>
                    <a:cxn ang="T166">
                      <a:pos x="T84" y="T85"/>
                    </a:cxn>
                    <a:cxn ang="T167">
                      <a:pos x="T86" y="T87"/>
                    </a:cxn>
                    <a:cxn ang="T168">
                      <a:pos x="T88" y="T89"/>
                    </a:cxn>
                    <a:cxn ang="T169">
                      <a:pos x="T90" y="T91"/>
                    </a:cxn>
                    <a:cxn ang="T170">
                      <a:pos x="T92" y="T93"/>
                    </a:cxn>
                    <a:cxn ang="T171">
                      <a:pos x="T94" y="T95"/>
                    </a:cxn>
                    <a:cxn ang="T172">
                      <a:pos x="T96" y="T97"/>
                    </a:cxn>
                    <a:cxn ang="T173">
                      <a:pos x="T98" y="T99"/>
                    </a:cxn>
                    <a:cxn ang="T174">
                      <a:pos x="T100" y="T101"/>
                    </a:cxn>
                    <a:cxn ang="T175">
                      <a:pos x="T102" y="T103"/>
                    </a:cxn>
                    <a:cxn ang="T176">
                      <a:pos x="T104" y="T105"/>
                    </a:cxn>
                    <a:cxn ang="T177">
                      <a:pos x="T106" y="T107"/>
                    </a:cxn>
                    <a:cxn ang="T178">
                      <a:pos x="T108" y="T109"/>
                    </a:cxn>
                    <a:cxn ang="T179">
                      <a:pos x="T110" y="T111"/>
                    </a:cxn>
                    <a:cxn ang="T180">
                      <a:pos x="T112" y="T113"/>
                    </a:cxn>
                    <a:cxn ang="T181">
                      <a:pos x="T114" y="T115"/>
                    </a:cxn>
                    <a:cxn ang="T182">
                      <a:pos x="T116" y="T117"/>
                    </a:cxn>
                    <a:cxn ang="T183">
                      <a:pos x="T118" y="T119"/>
                    </a:cxn>
                    <a:cxn ang="T184">
                      <a:pos x="T120" y="T121"/>
                    </a:cxn>
                    <a:cxn ang="T185">
                      <a:pos x="T122" y="T123"/>
                    </a:cxn>
                  </a:cxnLst>
                  <a:rect l="T186" t="T187" r="T188" b="T189"/>
                  <a:pathLst>
                    <a:path w="449" h="453">
                      <a:moveTo>
                        <a:pt x="78" y="24"/>
                      </a:moveTo>
                      <a:lnTo>
                        <a:pt x="98" y="13"/>
                      </a:lnTo>
                      <a:lnTo>
                        <a:pt x="120" y="5"/>
                      </a:lnTo>
                      <a:lnTo>
                        <a:pt x="140" y="0"/>
                      </a:lnTo>
                      <a:lnTo>
                        <a:pt x="162" y="0"/>
                      </a:lnTo>
                      <a:lnTo>
                        <a:pt x="184" y="3"/>
                      </a:lnTo>
                      <a:lnTo>
                        <a:pt x="206" y="13"/>
                      </a:lnTo>
                      <a:lnTo>
                        <a:pt x="226" y="27"/>
                      </a:lnTo>
                      <a:lnTo>
                        <a:pt x="245" y="46"/>
                      </a:lnTo>
                      <a:lnTo>
                        <a:pt x="256" y="60"/>
                      </a:lnTo>
                      <a:lnTo>
                        <a:pt x="264" y="75"/>
                      </a:lnTo>
                      <a:lnTo>
                        <a:pt x="269" y="89"/>
                      </a:lnTo>
                      <a:lnTo>
                        <a:pt x="272" y="105"/>
                      </a:lnTo>
                      <a:lnTo>
                        <a:pt x="272" y="135"/>
                      </a:lnTo>
                      <a:lnTo>
                        <a:pt x="264" y="165"/>
                      </a:lnTo>
                      <a:lnTo>
                        <a:pt x="248" y="192"/>
                      </a:lnTo>
                      <a:lnTo>
                        <a:pt x="228" y="216"/>
                      </a:lnTo>
                      <a:lnTo>
                        <a:pt x="205" y="235"/>
                      </a:lnTo>
                      <a:lnTo>
                        <a:pt x="176" y="247"/>
                      </a:lnTo>
                      <a:lnTo>
                        <a:pt x="156" y="255"/>
                      </a:lnTo>
                      <a:lnTo>
                        <a:pt x="139" y="266"/>
                      </a:lnTo>
                      <a:lnTo>
                        <a:pt x="123" y="277"/>
                      </a:lnTo>
                      <a:lnTo>
                        <a:pt x="111" y="292"/>
                      </a:lnTo>
                      <a:lnTo>
                        <a:pt x="101" y="306"/>
                      </a:lnTo>
                      <a:lnTo>
                        <a:pt x="97" y="320"/>
                      </a:lnTo>
                      <a:lnTo>
                        <a:pt x="95" y="336"/>
                      </a:lnTo>
                      <a:lnTo>
                        <a:pt x="98" y="352"/>
                      </a:lnTo>
                      <a:lnTo>
                        <a:pt x="86" y="345"/>
                      </a:lnTo>
                      <a:lnTo>
                        <a:pt x="76" y="334"/>
                      </a:lnTo>
                      <a:lnTo>
                        <a:pt x="70" y="320"/>
                      </a:lnTo>
                      <a:lnTo>
                        <a:pt x="68" y="306"/>
                      </a:lnTo>
                      <a:lnTo>
                        <a:pt x="68" y="290"/>
                      </a:lnTo>
                      <a:lnTo>
                        <a:pt x="73" y="276"/>
                      </a:lnTo>
                      <a:lnTo>
                        <a:pt x="83" y="263"/>
                      </a:lnTo>
                      <a:lnTo>
                        <a:pt x="93" y="254"/>
                      </a:lnTo>
                      <a:lnTo>
                        <a:pt x="84" y="247"/>
                      </a:lnTo>
                      <a:lnTo>
                        <a:pt x="79" y="239"/>
                      </a:lnTo>
                      <a:lnTo>
                        <a:pt x="76" y="230"/>
                      </a:lnTo>
                      <a:lnTo>
                        <a:pt x="76" y="220"/>
                      </a:lnTo>
                      <a:lnTo>
                        <a:pt x="79" y="211"/>
                      </a:lnTo>
                      <a:lnTo>
                        <a:pt x="86" y="203"/>
                      </a:lnTo>
                      <a:lnTo>
                        <a:pt x="95" y="198"/>
                      </a:lnTo>
                      <a:lnTo>
                        <a:pt x="106" y="195"/>
                      </a:lnTo>
                      <a:lnTo>
                        <a:pt x="98" y="185"/>
                      </a:lnTo>
                      <a:lnTo>
                        <a:pt x="95" y="176"/>
                      </a:lnTo>
                      <a:lnTo>
                        <a:pt x="95" y="166"/>
                      </a:lnTo>
                      <a:lnTo>
                        <a:pt x="98" y="155"/>
                      </a:lnTo>
                      <a:lnTo>
                        <a:pt x="104" y="147"/>
                      </a:lnTo>
                      <a:lnTo>
                        <a:pt x="114" y="140"/>
                      </a:lnTo>
                      <a:lnTo>
                        <a:pt x="125" y="135"/>
                      </a:lnTo>
                      <a:lnTo>
                        <a:pt x="137" y="133"/>
                      </a:lnTo>
                      <a:lnTo>
                        <a:pt x="137" y="146"/>
                      </a:lnTo>
                      <a:lnTo>
                        <a:pt x="142" y="157"/>
                      </a:lnTo>
                      <a:lnTo>
                        <a:pt x="147" y="165"/>
                      </a:lnTo>
                      <a:lnTo>
                        <a:pt x="154" y="170"/>
                      </a:lnTo>
                      <a:lnTo>
                        <a:pt x="164" y="173"/>
                      </a:lnTo>
                      <a:lnTo>
                        <a:pt x="173" y="174"/>
                      </a:lnTo>
                      <a:lnTo>
                        <a:pt x="194" y="170"/>
                      </a:lnTo>
                      <a:lnTo>
                        <a:pt x="212" y="157"/>
                      </a:lnTo>
                      <a:lnTo>
                        <a:pt x="219" y="147"/>
                      </a:lnTo>
                      <a:lnTo>
                        <a:pt x="225" y="138"/>
                      </a:lnTo>
                      <a:lnTo>
                        <a:pt x="226" y="125"/>
                      </a:lnTo>
                      <a:lnTo>
                        <a:pt x="226" y="111"/>
                      </a:lnTo>
                      <a:lnTo>
                        <a:pt x="223" y="95"/>
                      </a:lnTo>
                      <a:lnTo>
                        <a:pt x="216" y="79"/>
                      </a:lnTo>
                      <a:lnTo>
                        <a:pt x="208" y="68"/>
                      </a:lnTo>
                      <a:lnTo>
                        <a:pt x="198" y="59"/>
                      </a:lnTo>
                      <a:lnTo>
                        <a:pt x="187" y="51"/>
                      </a:lnTo>
                      <a:lnTo>
                        <a:pt x="175" y="46"/>
                      </a:lnTo>
                      <a:lnTo>
                        <a:pt x="161" y="43"/>
                      </a:lnTo>
                      <a:lnTo>
                        <a:pt x="145" y="43"/>
                      </a:lnTo>
                      <a:lnTo>
                        <a:pt x="129" y="48"/>
                      </a:lnTo>
                      <a:lnTo>
                        <a:pt x="112" y="56"/>
                      </a:lnTo>
                      <a:lnTo>
                        <a:pt x="95" y="68"/>
                      </a:lnTo>
                      <a:lnTo>
                        <a:pt x="76" y="86"/>
                      </a:lnTo>
                      <a:lnTo>
                        <a:pt x="73" y="90"/>
                      </a:lnTo>
                      <a:lnTo>
                        <a:pt x="68" y="95"/>
                      </a:lnTo>
                      <a:lnTo>
                        <a:pt x="62" y="106"/>
                      </a:lnTo>
                      <a:lnTo>
                        <a:pt x="57" y="122"/>
                      </a:lnTo>
                      <a:lnTo>
                        <a:pt x="53" y="140"/>
                      </a:lnTo>
                      <a:lnTo>
                        <a:pt x="50" y="162"/>
                      </a:lnTo>
                      <a:lnTo>
                        <a:pt x="47" y="209"/>
                      </a:lnTo>
                      <a:lnTo>
                        <a:pt x="47" y="260"/>
                      </a:lnTo>
                      <a:lnTo>
                        <a:pt x="42" y="407"/>
                      </a:lnTo>
                      <a:lnTo>
                        <a:pt x="190" y="404"/>
                      </a:lnTo>
                      <a:lnTo>
                        <a:pt x="241" y="404"/>
                      </a:lnTo>
                      <a:lnTo>
                        <a:pt x="288" y="401"/>
                      </a:lnTo>
                      <a:lnTo>
                        <a:pt x="308" y="399"/>
                      </a:lnTo>
                      <a:lnTo>
                        <a:pt x="327" y="394"/>
                      </a:lnTo>
                      <a:lnTo>
                        <a:pt x="342" y="390"/>
                      </a:lnTo>
                      <a:lnTo>
                        <a:pt x="353" y="383"/>
                      </a:lnTo>
                      <a:lnTo>
                        <a:pt x="363" y="375"/>
                      </a:lnTo>
                      <a:lnTo>
                        <a:pt x="381" y="356"/>
                      </a:lnTo>
                      <a:lnTo>
                        <a:pt x="394" y="337"/>
                      </a:lnTo>
                      <a:lnTo>
                        <a:pt x="402" y="320"/>
                      </a:lnTo>
                      <a:lnTo>
                        <a:pt x="405" y="304"/>
                      </a:lnTo>
                      <a:lnTo>
                        <a:pt x="406" y="290"/>
                      </a:lnTo>
                      <a:lnTo>
                        <a:pt x="403" y="276"/>
                      </a:lnTo>
                      <a:lnTo>
                        <a:pt x="397" y="263"/>
                      </a:lnTo>
                      <a:lnTo>
                        <a:pt x="389" y="252"/>
                      </a:lnTo>
                      <a:lnTo>
                        <a:pt x="369" y="235"/>
                      </a:lnTo>
                      <a:lnTo>
                        <a:pt x="353" y="227"/>
                      </a:lnTo>
                      <a:lnTo>
                        <a:pt x="338" y="223"/>
                      </a:lnTo>
                      <a:lnTo>
                        <a:pt x="324" y="223"/>
                      </a:lnTo>
                      <a:lnTo>
                        <a:pt x="311" y="225"/>
                      </a:lnTo>
                      <a:lnTo>
                        <a:pt x="302" y="231"/>
                      </a:lnTo>
                      <a:lnTo>
                        <a:pt x="292" y="238"/>
                      </a:lnTo>
                      <a:lnTo>
                        <a:pt x="280" y="257"/>
                      </a:lnTo>
                      <a:lnTo>
                        <a:pt x="275" y="277"/>
                      </a:lnTo>
                      <a:lnTo>
                        <a:pt x="275" y="287"/>
                      </a:lnTo>
                      <a:lnTo>
                        <a:pt x="278" y="296"/>
                      </a:lnTo>
                      <a:lnTo>
                        <a:pt x="284" y="304"/>
                      </a:lnTo>
                      <a:lnTo>
                        <a:pt x="292" y="309"/>
                      </a:lnTo>
                      <a:lnTo>
                        <a:pt x="303" y="314"/>
                      </a:lnTo>
                      <a:lnTo>
                        <a:pt x="316" y="314"/>
                      </a:lnTo>
                      <a:lnTo>
                        <a:pt x="314" y="326"/>
                      </a:lnTo>
                      <a:lnTo>
                        <a:pt x="309" y="337"/>
                      </a:lnTo>
                      <a:lnTo>
                        <a:pt x="302" y="345"/>
                      </a:lnTo>
                      <a:lnTo>
                        <a:pt x="294" y="352"/>
                      </a:lnTo>
                      <a:lnTo>
                        <a:pt x="283" y="355"/>
                      </a:lnTo>
                      <a:lnTo>
                        <a:pt x="273" y="355"/>
                      </a:lnTo>
                      <a:lnTo>
                        <a:pt x="262" y="352"/>
                      </a:lnTo>
                      <a:lnTo>
                        <a:pt x="253" y="344"/>
                      </a:lnTo>
                      <a:lnTo>
                        <a:pt x="252" y="355"/>
                      </a:lnTo>
                      <a:lnTo>
                        <a:pt x="245" y="364"/>
                      </a:lnTo>
                      <a:lnTo>
                        <a:pt x="239" y="371"/>
                      </a:lnTo>
                      <a:lnTo>
                        <a:pt x="231" y="374"/>
                      </a:lnTo>
                      <a:lnTo>
                        <a:pt x="222" y="375"/>
                      </a:lnTo>
                      <a:lnTo>
                        <a:pt x="212" y="372"/>
                      </a:lnTo>
                      <a:lnTo>
                        <a:pt x="205" y="366"/>
                      </a:lnTo>
                      <a:lnTo>
                        <a:pt x="198" y="356"/>
                      </a:lnTo>
                      <a:lnTo>
                        <a:pt x="189" y="369"/>
                      </a:lnTo>
                      <a:lnTo>
                        <a:pt x="176" y="377"/>
                      </a:lnTo>
                      <a:lnTo>
                        <a:pt x="162" y="382"/>
                      </a:lnTo>
                      <a:lnTo>
                        <a:pt x="147" y="383"/>
                      </a:lnTo>
                      <a:lnTo>
                        <a:pt x="131" y="380"/>
                      </a:lnTo>
                      <a:lnTo>
                        <a:pt x="117" y="374"/>
                      </a:lnTo>
                      <a:lnTo>
                        <a:pt x="106" y="364"/>
                      </a:lnTo>
                      <a:lnTo>
                        <a:pt x="98" y="352"/>
                      </a:lnTo>
                      <a:lnTo>
                        <a:pt x="114" y="355"/>
                      </a:lnTo>
                      <a:lnTo>
                        <a:pt x="129" y="353"/>
                      </a:lnTo>
                      <a:lnTo>
                        <a:pt x="145" y="349"/>
                      </a:lnTo>
                      <a:lnTo>
                        <a:pt x="161" y="339"/>
                      </a:lnTo>
                      <a:lnTo>
                        <a:pt x="173" y="328"/>
                      </a:lnTo>
                      <a:lnTo>
                        <a:pt x="186" y="312"/>
                      </a:lnTo>
                      <a:lnTo>
                        <a:pt x="197" y="295"/>
                      </a:lnTo>
                      <a:lnTo>
                        <a:pt x="205" y="274"/>
                      </a:lnTo>
                      <a:lnTo>
                        <a:pt x="217" y="246"/>
                      </a:lnTo>
                      <a:lnTo>
                        <a:pt x="236" y="220"/>
                      </a:lnTo>
                      <a:lnTo>
                        <a:pt x="258" y="200"/>
                      </a:lnTo>
                      <a:lnTo>
                        <a:pt x="286" y="184"/>
                      </a:lnTo>
                      <a:lnTo>
                        <a:pt x="314" y="176"/>
                      </a:lnTo>
                      <a:lnTo>
                        <a:pt x="344" y="176"/>
                      </a:lnTo>
                      <a:lnTo>
                        <a:pt x="360" y="179"/>
                      </a:lnTo>
                      <a:lnTo>
                        <a:pt x="375" y="184"/>
                      </a:lnTo>
                      <a:lnTo>
                        <a:pt x="389" y="192"/>
                      </a:lnTo>
                      <a:lnTo>
                        <a:pt x="403" y="203"/>
                      </a:lnTo>
                      <a:lnTo>
                        <a:pt x="422" y="223"/>
                      </a:lnTo>
                      <a:lnTo>
                        <a:pt x="436" y="244"/>
                      </a:lnTo>
                      <a:lnTo>
                        <a:pt x="444" y="265"/>
                      </a:lnTo>
                      <a:lnTo>
                        <a:pt x="449" y="287"/>
                      </a:lnTo>
                      <a:lnTo>
                        <a:pt x="449" y="309"/>
                      </a:lnTo>
                      <a:lnTo>
                        <a:pt x="444" y="331"/>
                      </a:lnTo>
                      <a:lnTo>
                        <a:pt x="436" y="352"/>
                      </a:lnTo>
                      <a:lnTo>
                        <a:pt x="425" y="372"/>
                      </a:lnTo>
                      <a:lnTo>
                        <a:pt x="411" y="393"/>
                      </a:lnTo>
                      <a:lnTo>
                        <a:pt x="394" y="410"/>
                      </a:lnTo>
                      <a:lnTo>
                        <a:pt x="389" y="417"/>
                      </a:lnTo>
                      <a:lnTo>
                        <a:pt x="374" y="426"/>
                      </a:lnTo>
                      <a:lnTo>
                        <a:pt x="355" y="436"/>
                      </a:lnTo>
                      <a:lnTo>
                        <a:pt x="333" y="442"/>
                      </a:lnTo>
                      <a:lnTo>
                        <a:pt x="309" y="447"/>
                      </a:lnTo>
                      <a:lnTo>
                        <a:pt x="253" y="451"/>
                      </a:lnTo>
                      <a:lnTo>
                        <a:pt x="195" y="453"/>
                      </a:lnTo>
                      <a:lnTo>
                        <a:pt x="194" y="451"/>
                      </a:lnTo>
                      <a:lnTo>
                        <a:pt x="0" y="453"/>
                      </a:lnTo>
                      <a:lnTo>
                        <a:pt x="0" y="257"/>
                      </a:lnTo>
                      <a:lnTo>
                        <a:pt x="1" y="257"/>
                      </a:lnTo>
                      <a:lnTo>
                        <a:pt x="1" y="197"/>
                      </a:lnTo>
                      <a:lnTo>
                        <a:pt x="7" y="140"/>
                      </a:lnTo>
                      <a:lnTo>
                        <a:pt x="12" y="116"/>
                      </a:lnTo>
                      <a:lnTo>
                        <a:pt x="18" y="94"/>
                      </a:lnTo>
                      <a:lnTo>
                        <a:pt x="26" y="75"/>
                      </a:lnTo>
                      <a:lnTo>
                        <a:pt x="36" y="60"/>
                      </a:lnTo>
                      <a:lnTo>
                        <a:pt x="40" y="54"/>
                      </a:lnTo>
                      <a:lnTo>
                        <a:pt x="78" y="24"/>
                      </a:lnTo>
                      <a:lnTo>
                        <a:pt x="78" y="22"/>
                      </a:lnTo>
                      <a:lnTo>
                        <a:pt x="78" y="24"/>
                      </a:lnTo>
                      <a:close/>
                    </a:path>
                  </a:pathLst>
                </a:custGeom>
                <a:solidFill>
                  <a:srgbClr val="B20065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139" name="Freeform 14">
                  <a:extLst>
                    <a:ext uri="{FF2B5EF4-FFF2-40B4-BE49-F238E27FC236}">
                      <a16:creationId xmlns:a16="http://schemas.microsoft.com/office/drawing/2014/main" xmlns="" id="{00000000-0008-0000-0800-00006B2F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1899" y="15958"/>
                  <a:ext cx="4535" cy="73"/>
                </a:xfrm>
                <a:custGeom>
                  <a:avLst/>
                  <a:gdLst>
                    <a:gd name="T0" fmla="*/ 53820 w 2556"/>
                    <a:gd name="T1" fmla="*/ 0 h 73"/>
                    <a:gd name="T2" fmla="*/ 72940 w 2556"/>
                    <a:gd name="T3" fmla="*/ 8 h 73"/>
                    <a:gd name="T4" fmla="*/ 96530 w 2556"/>
                    <a:gd name="T5" fmla="*/ 13 h 73"/>
                    <a:gd name="T6" fmla="*/ 129414 w 2556"/>
                    <a:gd name="T7" fmla="*/ 19 h 73"/>
                    <a:gd name="T8" fmla="*/ 164504 w 2556"/>
                    <a:gd name="T9" fmla="*/ 22 h 73"/>
                    <a:gd name="T10" fmla="*/ 247983 w 2556"/>
                    <a:gd name="T11" fmla="*/ 27 h 73"/>
                    <a:gd name="T12" fmla="*/ 334575 w 2556"/>
                    <a:gd name="T13" fmla="*/ 29 h 73"/>
                    <a:gd name="T14" fmla="*/ 334575 w 2556"/>
                    <a:gd name="T15" fmla="*/ 27 h 73"/>
                    <a:gd name="T16" fmla="*/ 4413298 w 2556"/>
                    <a:gd name="T17" fmla="*/ 27 h 73"/>
                    <a:gd name="T18" fmla="*/ 4413298 w 2556"/>
                    <a:gd name="T19" fmla="*/ 73 h 73"/>
                    <a:gd name="T20" fmla="*/ 229614 w 2556"/>
                    <a:gd name="T21" fmla="*/ 73 h 73"/>
                    <a:gd name="T22" fmla="*/ 138165 w 2556"/>
                    <a:gd name="T23" fmla="*/ 67 h 73"/>
                    <a:gd name="T24" fmla="*/ 95490 w 2556"/>
                    <a:gd name="T25" fmla="*/ 62 h 73"/>
                    <a:gd name="T26" fmla="*/ 57568 w 2556"/>
                    <a:gd name="T27" fmla="*/ 56 h 73"/>
                    <a:gd name="T28" fmla="*/ 27520 w 2556"/>
                    <a:gd name="T29" fmla="*/ 48 h 73"/>
                    <a:gd name="T30" fmla="*/ 0 w 2556"/>
                    <a:gd name="T31" fmla="*/ 38 h 73"/>
                    <a:gd name="T32" fmla="*/ 29043 w 2556"/>
                    <a:gd name="T33" fmla="*/ 21 h 73"/>
                    <a:gd name="T34" fmla="*/ 53820 w 2556"/>
                    <a:gd name="T35" fmla="*/ 0 h 73"/>
                    <a:gd name="T36" fmla="*/ 0 60000 65536"/>
                    <a:gd name="T37" fmla="*/ 0 60000 65536"/>
                    <a:gd name="T38" fmla="*/ 0 60000 65536"/>
                    <a:gd name="T39" fmla="*/ 0 60000 65536"/>
                    <a:gd name="T40" fmla="*/ 0 60000 65536"/>
                    <a:gd name="T41" fmla="*/ 0 60000 65536"/>
                    <a:gd name="T42" fmla="*/ 0 60000 65536"/>
                    <a:gd name="T43" fmla="*/ 0 60000 65536"/>
                    <a:gd name="T44" fmla="*/ 0 60000 65536"/>
                    <a:gd name="T45" fmla="*/ 0 60000 65536"/>
                    <a:gd name="T46" fmla="*/ 0 60000 65536"/>
                    <a:gd name="T47" fmla="*/ 0 60000 65536"/>
                    <a:gd name="T48" fmla="*/ 0 60000 65536"/>
                    <a:gd name="T49" fmla="*/ 0 60000 65536"/>
                    <a:gd name="T50" fmla="*/ 0 60000 65536"/>
                    <a:gd name="T51" fmla="*/ 0 60000 65536"/>
                    <a:gd name="T52" fmla="*/ 0 60000 65536"/>
                    <a:gd name="T53" fmla="*/ 0 60000 65536"/>
                    <a:gd name="T54" fmla="*/ 0 w 2556"/>
                    <a:gd name="T55" fmla="*/ 0 h 73"/>
                    <a:gd name="T56" fmla="*/ 2556 w 2556"/>
                    <a:gd name="T57" fmla="*/ 73 h 73"/>
                  </a:gdLst>
                  <a:ahLst/>
                  <a:cxnLst>
                    <a:cxn ang="T36">
                      <a:pos x="T0" y="T1"/>
                    </a:cxn>
                    <a:cxn ang="T37">
                      <a:pos x="T2" y="T3"/>
                    </a:cxn>
                    <a:cxn ang="T38">
                      <a:pos x="T4" y="T5"/>
                    </a:cxn>
                    <a:cxn ang="T39">
                      <a:pos x="T6" y="T7"/>
                    </a:cxn>
                    <a:cxn ang="T40">
                      <a:pos x="T8" y="T9"/>
                    </a:cxn>
                    <a:cxn ang="T41">
                      <a:pos x="T10" y="T11"/>
                    </a:cxn>
                    <a:cxn ang="T42">
                      <a:pos x="T12" y="T13"/>
                    </a:cxn>
                    <a:cxn ang="T43">
                      <a:pos x="T14" y="T15"/>
                    </a:cxn>
                    <a:cxn ang="T44">
                      <a:pos x="T16" y="T17"/>
                    </a:cxn>
                    <a:cxn ang="T45">
                      <a:pos x="T18" y="T19"/>
                    </a:cxn>
                    <a:cxn ang="T46">
                      <a:pos x="T20" y="T21"/>
                    </a:cxn>
                    <a:cxn ang="T47">
                      <a:pos x="T22" y="T23"/>
                    </a:cxn>
                    <a:cxn ang="T48">
                      <a:pos x="T24" y="T25"/>
                    </a:cxn>
                    <a:cxn ang="T49">
                      <a:pos x="T26" y="T27"/>
                    </a:cxn>
                    <a:cxn ang="T50">
                      <a:pos x="T28" y="T29"/>
                    </a:cxn>
                    <a:cxn ang="T51">
                      <a:pos x="T30" y="T31"/>
                    </a:cxn>
                    <a:cxn ang="T52">
                      <a:pos x="T32" y="T33"/>
                    </a:cxn>
                    <a:cxn ang="T53">
                      <a:pos x="T34" y="T35"/>
                    </a:cxn>
                  </a:cxnLst>
                  <a:rect l="T54" t="T55" r="T56" b="T57"/>
                  <a:pathLst>
                    <a:path w="2556" h="73">
                      <a:moveTo>
                        <a:pt x="31" y="0"/>
                      </a:moveTo>
                      <a:lnTo>
                        <a:pt x="42" y="8"/>
                      </a:lnTo>
                      <a:lnTo>
                        <a:pt x="56" y="13"/>
                      </a:lnTo>
                      <a:lnTo>
                        <a:pt x="75" y="19"/>
                      </a:lnTo>
                      <a:lnTo>
                        <a:pt x="95" y="22"/>
                      </a:lnTo>
                      <a:lnTo>
                        <a:pt x="144" y="27"/>
                      </a:lnTo>
                      <a:lnTo>
                        <a:pt x="194" y="29"/>
                      </a:lnTo>
                      <a:lnTo>
                        <a:pt x="194" y="27"/>
                      </a:lnTo>
                      <a:lnTo>
                        <a:pt x="2556" y="27"/>
                      </a:lnTo>
                      <a:lnTo>
                        <a:pt x="2556" y="73"/>
                      </a:lnTo>
                      <a:lnTo>
                        <a:pt x="133" y="73"/>
                      </a:lnTo>
                      <a:lnTo>
                        <a:pt x="80" y="67"/>
                      </a:lnTo>
                      <a:lnTo>
                        <a:pt x="55" y="62"/>
                      </a:lnTo>
                      <a:lnTo>
                        <a:pt x="33" y="56"/>
                      </a:lnTo>
                      <a:lnTo>
                        <a:pt x="16" y="48"/>
                      </a:lnTo>
                      <a:lnTo>
                        <a:pt x="0" y="38"/>
                      </a:lnTo>
                      <a:lnTo>
                        <a:pt x="17" y="21"/>
                      </a:lnTo>
                      <a:lnTo>
                        <a:pt x="31" y="0"/>
                      </a:lnTo>
                      <a:close/>
                    </a:path>
                  </a:pathLst>
                </a:custGeom>
                <a:solidFill>
                  <a:srgbClr val="000065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140" name="Freeform 15">
                  <a:extLst>
                    <a:ext uri="{FF2B5EF4-FFF2-40B4-BE49-F238E27FC236}">
                      <a16:creationId xmlns:a16="http://schemas.microsoft.com/office/drawing/2014/main" xmlns="" id="{00000000-0008-0000-0800-00006C2F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1852" y="15754"/>
                  <a:ext cx="349" cy="207"/>
                </a:xfrm>
                <a:custGeom>
                  <a:avLst/>
                  <a:gdLst>
                    <a:gd name="T0" fmla="*/ 50 w 349"/>
                    <a:gd name="T1" fmla="*/ 150 h 207"/>
                    <a:gd name="T2" fmla="*/ 43 w 349"/>
                    <a:gd name="T3" fmla="*/ 117 h 207"/>
                    <a:gd name="T4" fmla="*/ 49 w 349"/>
                    <a:gd name="T5" fmla="*/ 90 h 207"/>
                    <a:gd name="T6" fmla="*/ 68 w 349"/>
                    <a:gd name="T7" fmla="*/ 68 h 207"/>
                    <a:gd name="T8" fmla="*/ 96 w 349"/>
                    <a:gd name="T9" fmla="*/ 52 h 207"/>
                    <a:gd name="T10" fmla="*/ 124 w 349"/>
                    <a:gd name="T11" fmla="*/ 48 h 207"/>
                    <a:gd name="T12" fmla="*/ 147 w 349"/>
                    <a:gd name="T13" fmla="*/ 55 h 207"/>
                    <a:gd name="T14" fmla="*/ 168 w 349"/>
                    <a:gd name="T15" fmla="*/ 81 h 207"/>
                    <a:gd name="T16" fmla="*/ 171 w 349"/>
                    <a:gd name="T17" fmla="*/ 111 h 207"/>
                    <a:gd name="T18" fmla="*/ 163 w 349"/>
                    <a:gd name="T19" fmla="*/ 128 h 207"/>
                    <a:gd name="T20" fmla="*/ 144 w 349"/>
                    <a:gd name="T21" fmla="*/ 138 h 207"/>
                    <a:gd name="T22" fmla="*/ 133 w 349"/>
                    <a:gd name="T23" fmla="*/ 150 h 207"/>
                    <a:gd name="T24" fmla="*/ 146 w 349"/>
                    <a:gd name="T25" fmla="*/ 171 h 207"/>
                    <a:gd name="T26" fmla="*/ 165 w 349"/>
                    <a:gd name="T27" fmla="*/ 181 h 207"/>
                    <a:gd name="T28" fmla="*/ 183 w 349"/>
                    <a:gd name="T29" fmla="*/ 176 h 207"/>
                    <a:gd name="T30" fmla="*/ 196 w 349"/>
                    <a:gd name="T31" fmla="*/ 179 h 207"/>
                    <a:gd name="T32" fmla="*/ 208 w 349"/>
                    <a:gd name="T33" fmla="*/ 195 h 207"/>
                    <a:gd name="T34" fmla="*/ 227 w 349"/>
                    <a:gd name="T35" fmla="*/ 200 h 207"/>
                    <a:gd name="T36" fmla="*/ 244 w 349"/>
                    <a:gd name="T37" fmla="*/ 192 h 207"/>
                    <a:gd name="T38" fmla="*/ 260 w 349"/>
                    <a:gd name="T39" fmla="*/ 193 h 207"/>
                    <a:gd name="T40" fmla="*/ 287 w 349"/>
                    <a:gd name="T41" fmla="*/ 206 h 207"/>
                    <a:gd name="T42" fmla="*/ 318 w 349"/>
                    <a:gd name="T43" fmla="*/ 206 h 207"/>
                    <a:gd name="T44" fmla="*/ 341 w 349"/>
                    <a:gd name="T45" fmla="*/ 190 h 207"/>
                    <a:gd name="T46" fmla="*/ 334 w 349"/>
                    <a:gd name="T47" fmla="*/ 181 h 207"/>
                    <a:gd name="T48" fmla="*/ 304 w 349"/>
                    <a:gd name="T49" fmla="*/ 174 h 207"/>
                    <a:gd name="T50" fmla="*/ 276 w 349"/>
                    <a:gd name="T51" fmla="*/ 152 h 207"/>
                    <a:gd name="T52" fmla="*/ 252 w 349"/>
                    <a:gd name="T53" fmla="*/ 119 h 207"/>
                    <a:gd name="T54" fmla="*/ 232 w 349"/>
                    <a:gd name="T55" fmla="*/ 70 h 207"/>
                    <a:gd name="T56" fmla="*/ 190 w 349"/>
                    <a:gd name="T57" fmla="*/ 24 h 207"/>
                    <a:gd name="T58" fmla="*/ 133 w 349"/>
                    <a:gd name="T59" fmla="*/ 0 h 207"/>
                    <a:gd name="T60" fmla="*/ 90 w 349"/>
                    <a:gd name="T61" fmla="*/ 3 h 207"/>
                    <a:gd name="T62" fmla="*/ 60 w 349"/>
                    <a:gd name="T63" fmla="*/ 16 h 207"/>
                    <a:gd name="T64" fmla="*/ 25 w 349"/>
                    <a:gd name="T65" fmla="*/ 48 h 207"/>
                    <a:gd name="T66" fmla="*/ 3 w 349"/>
                    <a:gd name="T67" fmla="*/ 93 h 207"/>
                    <a:gd name="T68" fmla="*/ 2 w 349"/>
                    <a:gd name="T69" fmla="*/ 139 h 207"/>
                    <a:gd name="T70" fmla="*/ 18 w 349"/>
                    <a:gd name="T71" fmla="*/ 185 h 207"/>
                    <a:gd name="T72" fmla="*/ 50 w 349"/>
                    <a:gd name="T73" fmla="*/ 188 h 207"/>
                    <a:gd name="T74" fmla="*/ 61 w 349"/>
                    <a:gd name="T75" fmla="*/ 169 h 207"/>
                    <a:gd name="T76" fmla="*/ 0 60000 65536"/>
                    <a:gd name="T77" fmla="*/ 0 60000 65536"/>
                    <a:gd name="T78" fmla="*/ 0 60000 65536"/>
                    <a:gd name="T79" fmla="*/ 0 60000 65536"/>
                    <a:gd name="T80" fmla="*/ 0 60000 65536"/>
                    <a:gd name="T81" fmla="*/ 0 60000 65536"/>
                    <a:gd name="T82" fmla="*/ 0 60000 65536"/>
                    <a:gd name="T83" fmla="*/ 0 60000 65536"/>
                    <a:gd name="T84" fmla="*/ 0 60000 65536"/>
                    <a:gd name="T85" fmla="*/ 0 60000 65536"/>
                    <a:gd name="T86" fmla="*/ 0 60000 65536"/>
                    <a:gd name="T87" fmla="*/ 0 60000 65536"/>
                    <a:gd name="T88" fmla="*/ 0 60000 65536"/>
                    <a:gd name="T89" fmla="*/ 0 60000 65536"/>
                    <a:gd name="T90" fmla="*/ 0 60000 65536"/>
                    <a:gd name="T91" fmla="*/ 0 60000 65536"/>
                    <a:gd name="T92" fmla="*/ 0 60000 65536"/>
                    <a:gd name="T93" fmla="*/ 0 60000 65536"/>
                    <a:gd name="T94" fmla="*/ 0 60000 65536"/>
                    <a:gd name="T95" fmla="*/ 0 60000 65536"/>
                    <a:gd name="T96" fmla="*/ 0 60000 65536"/>
                    <a:gd name="T97" fmla="*/ 0 60000 65536"/>
                    <a:gd name="T98" fmla="*/ 0 60000 65536"/>
                    <a:gd name="T99" fmla="*/ 0 60000 65536"/>
                    <a:gd name="T100" fmla="*/ 0 60000 65536"/>
                    <a:gd name="T101" fmla="*/ 0 60000 65536"/>
                    <a:gd name="T102" fmla="*/ 0 60000 65536"/>
                    <a:gd name="T103" fmla="*/ 0 60000 65536"/>
                    <a:gd name="T104" fmla="*/ 0 60000 65536"/>
                    <a:gd name="T105" fmla="*/ 0 60000 65536"/>
                    <a:gd name="T106" fmla="*/ 0 60000 65536"/>
                    <a:gd name="T107" fmla="*/ 0 60000 65536"/>
                    <a:gd name="T108" fmla="*/ 0 60000 65536"/>
                    <a:gd name="T109" fmla="*/ 0 60000 65536"/>
                    <a:gd name="T110" fmla="*/ 0 60000 65536"/>
                    <a:gd name="T111" fmla="*/ 0 60000 65536"/>
                    <a:gd name="T112" fmla="*/ 0 60000 65536"/>
                    <a:gd name="T113" fmla="*/ 0 60000 65536"/>
                    <a:gd name="T114" fmla="*/ 0 w 349"/>
                    <a:gd name="T115" fmla="*/ 0 h 207"/>
                    <a:gd name="T116" fmla="*/ 349 w 349"/>
                    <a:gd name="T117" fmla="*/ 207 h 207"/>
                  </a:gdLst>
                  <a:ahLst/>
                  <a:cxnLst>
                    <a:cxn ang="T76">
                      <a:pos x="T0" y="T1"/>
                    </a:cxn>
                    <a:cxn ang="T77">
                      <a:pos x="T2" y="T3"/>
                    </a:cxn>
                    <a:cxn ang="T78">
                      <a:pos x="T4" y="T5"/>
                    </a:cxn>
                    <a:cxn ang="T79">
                      <a:pos x="T6" y="T7"/>
                    </a:cxn>
                    <a:cxn ang="T80">
                      <a:pos x="T8" y="T9"/>
                    </a:cxn>
                    <a:cxn ang="T81">
                      <a:pos x="T10" y="T11"/>
                    </a:cxn>
                    <a:cxn ang="T82">
                      <a:pos x="T12" y="T13"/>
                    </a:cxn>
                    <a:cxn ang="T83">
                      <a:pos x="T14" y="T15"/>
                    </a:cxn>
                    <a:cxn ang="T84">
                      <a:pos x="T16" y="T17"/>
                    </a:cxn>
                    <a:cxn ang="T85">
                      <a:pos x="T18" y="T19"/>
                    </a:cxn>
                    <a:cxn ang="T86">
                      <a:pos x="T20" y="T21"/>
                    </a:cxn>
                    <a:cxn ang="T87">
                      <a:pos x="T22" y="T23"/>
                    </a:cxn>
                    <a:cxn ang="T88">
                      <a:pos x="T24" y="T25"/>
                    </a:cxn>
                    <a:cxn ang="T89">
                      <a:pos x="T26" y="T27"/>
                    </a:cxn>
                    <a:cxn ang="T90">
                      <a:pos x="T28" y="T29"/>
                    </a:cxn>
                    <a:cxn ang="T91">
                      <a:pos x="T30" y="T31"/>
                    </a:cxn>
                    <a:cxn ang="T92">
                      <a:pos x="T32" y="T33"/>
                    </a:cxn>
                    <a:cxn ang="T93">
                      <a:pos x="T34" y="T35"/>
                    </a:cxn>
                    <a:cxn ang="T94">
                      <a:pos x="T36" y="T37"/>
                    </a:cxn>
                    <a:cxn ang="T95">
                      <a:pos x="T38" y="T39"/>
                    </a:cxn>
                    <a:cxn ang="T96">
                      <a:pos x="T40" y="T41"/>
                    </a:cxn>
                    <a:cxn ang="T97">
                      <a:pos x="T42" y="T43"/>
                    </a:cxn>
                    <a:cxn ang="T98">
                      <a:pos x="T44" y="T45"/>
                    </a:cxn>
                    <a:cxn ang="T99">
                      <a:pos x="T46" y="T47"/>
                    </a:cxn>
                    <a:cxn ang="T100">
                      <a:pos x="T48" y="T49"/>
                    </a:cxn>
                    <a:cxn ang="T101">
                      <a:pos x="T50" y="T51"/>
                    </a:cxn>
                    <a:cxn ang="T102">
                      <a:pos x="T52" y="T53"/>
                    </a:cxn>
                    <a:cxn ang="T103">
                      <a:pos x="T54" y="T55"/>
                    </a:cxn>
                    <a:cxn ang="T104">
                      <a:pos x="T56" y="T57"/>
                    </a:cxn>
                    <a:cxn ang="T105">
                      <a:pos x="T58" y="T59"/>
                    </a:cxn>
                    <a:cxn ang="T106">
                      <a:pos x="T60" y="T61"/>
                    </a:cxn>
                    <a:cxn ang="T107">
                      <a:pos x="T62" y="T63"/>
                    </a:cxn>
                    <a:cxn ang="T108">
                      <a:pos x="T64" y="T65"/>
                    </a:cxn>
                    <a:cxn ang="T109">
                      <a:pos x="T66" y="T67"/>
                    </a:cxn>
                    <a:cxn ang="T110">
                      <a:pos x="T68" y="T69"/>
                    </a:cxn>
                    <a:cxn ang="T111">
                      <a:pos x="T70" y="T71"/>
                    </a:cxn>
                    <a:cxn ang="T112">
                      <a:pos x="T72" y="T73"/>
                    </a:cxn>
                    <a:cxn ang="T113">
                      <a:pos x="T74" y="T75"/>
                    </a:cxn>
                  </a:cxnLst>
                  <a:rect l="T114" t="T115" r="T116" b="T117"/>
                  <a:pathLst>
                    <a:path w="349" h="207">
                      <a:moveTo>
                        <a:pt x="63" y="169"/>
                      </a:moveTo>
                      <a:lnTo>
                        <a:pt x="50" y="150"/>
                      </a:lnTo>
                      <a:lnTo>
                        <a:pt x="44" y="133"/>
                      </a:lnTo>
                      <a:lnTo>
                        <a:pt x="43" y="117"/>
                      </a:lnTo>
                      <a:lnTo>
                        <a:pt x="44" y="103"/>
                      </a:lnTo>
                      <a:lnTo>
                        <a:pt x="49" y="90"/>
                      </a:lnTo>
                      <a:lnTo>
                        <a:pt x="57" y="78"/>
                      </a:lnTo>
                      <a:lnTo>
                        <a:pt x="68" y="68"/>
                      </a:lnTo>
                      <a:lnTo>
                        <a:pt x="80" y="60"/>
                      </a:lnTo>
                      <a:lnTo>
                        <a:pt x="96" y="52"/>
                      </a:lnTo>
                      <a:lnTo>
                        <a:pt x="111" y="48"/>
                      </a:lnTo>
                      <a:lnTo>
                        <a:pt x="124" y="48"/>
                      </a:lnTo>
                      <a:lnTo>
                        <a:pt x="136" y="51"/>
                      </a:lnTo>
                      <a:lnTo>
                        <a:pt x="147" y="55"/>
                      </a:lnTo>
                      <a:lnTo>
                        <a:pt x="155" y="62"/>
                      </a:lnTo>
                      <a:lnTo>
                        <a:pt x="168" y="81"/>
                      </a:lnTo>
                      <a:lnTo>
                        <a:pt x="172" y="101"/>
                      </a:lnTo>
                      <a:lnTo>
                        <a:pt x="171" y="111"/>
                      </a:lnTo>
                      <a:lnTo>
                        <a:pt x="168" y="120"/>
                      </a:lnTo>
                      <a:lnTo>
                        <a:pt x="163" y="128"/>
                      </a:lnTo>
                      <a:lnTo>
                        <a:pt x="155" y="133"/>
                      </a:lnTo>
                      <a:lnTo>
                        <a:pt x="144" y="138"/>
                      </a:lnTo>
                      <a:lnTo>
                        <a:pt x="132" y="138"/>
                      </a:lnTo>
                      <a:lnTo>
                        <a:pt x="133" y="150"/>
                      </a:lnTo>
                      <a:lnTo>
                        <a:pt x="138" y="162"/>
                      </a:lnTo>
                      <a:lnTo>
                        <a:pt x="146" y="171"/>
                      </a:lnTo>
                      <a:lnTo>
                        <a:pt x="154" y="177"/>
                      </a:lnTo>
                      <a:lnTo>
                        <a:pt x="165" y="181"/>
                      </a:lnTo>
                      <a:lnTo>
                        <a:pt x="174" y="179"/>
                      </a:lnTo>
                      <a:lnTo>
                        <a:pt x="183" y="176"/>
                      </a:lnTo>
                      <a:lnTo>
                        <a:pt x="193" y="168"/>
                      </a:lnTo>
                      <a:lnTo>
                        <a:pt x="196" y="179"/>
                      </a:lnTo>
                      <a:lnTo>
                        <a:pt x="201" y="188"/>
                      </a:lnTo>
                      <a:lnTo>
                        <a:pt x="208" y="195"/>
                      </a:lnTo>
                      <a:lnTo>
                        <a:pt x="218" y="200"/>
                      </a:lnTo>
                      <a:lnTo>
                        <a:pt x="227" y="200"/>
                      </a:lnTo>
                      <a:lnTo>
                        <a:pt x="237" y="196"/>
                      </a:lnTo>
                      <a:lnTo>
                        <a:pt x="244" y="192"/>
                      </a:lnTo>
                      <a:lnTo>
                        <a:pt x="251" y="182"/>
                      </a:lnTo>
                      <a:lnTo>
                        <a:pt x="260" y="193"/>
                      </a:lnTo>
                      <a:lnTo>
                        <a:pt x="273" y="203"/>
                      </a:lnTo>
                      <a:lnTo>
                        <a:pt x="287" y="206"/>
                      </a:lnTo>
                      <a:lnTo>
                        <a:pt x="302" y="207"/>
                      </a:lnTo>
                      <a:lnTo>
                        <a:pt x="318" y="206"/>
                      </a:lnTo>
                      <a:lnTo>
                        <a:pt x="331" y="200"/>
                      </a:lnTo>
                      <a:lnTo>
                        <a:pt x="341" y="190"/>
                      </a:lnTo>
                      <a:lnTo>
                        <a:pt x="349" y="177"/>
                      </a:lnTo>
                      <a:lnTo>
                        <a:pt x="334" y="181"/>
                      </a:lnTo>
                      <a:lnTo>
                        <a:pt x="318" y="179"/>
                      </a:lnTo>
                      <a:lnTo>
                        <a:pt x="304" y="174"/>
                      </a:lnTo>
                      <a:lnTo>
                        <a:pt x="288" y="165"/>
                      </a:lnTo>
                      <a:lnTo>
                        <a:pt x="276" y="152"/>
                      </a:lnTo>
                      <a:lnTo>
                        <a:pt x="263" y="136"/>
                      </a:lnTo>
                      <a:lnTo>
                        <a:pt x="252" y="119"/>
                      </a:lnTo>
                      <a:lnTo>
                        <a:pt x="244" y="98"/>
                      </a:lnTo>
                      <a:lnTo>
                        <a:pt x="232" y="70"/>
                      </a:lnTo>
                      <a:lnTo>
                        <a:pt x="213" y="44"/>
                      </a:lnTo>
                      <a:lnTo>
                        <a:pt x="190" y="24"/>
                      </a:lnTo>
                      <a:lnTo>
                        <a:pt x="163" y="8"/>
                      </a:lnTo>
                      <a:lnTo>
                        <a:pt x="133" y="0"/>
                      </a:lnTo>
                      <a:lnTo>
                        <a:pt x="104" y="0"/>
                      </a:lnTo>
                      <a:lnTo>
                        <a:pt x="90" y="3"/>
                      </a:lnTo>
                      <a:lnTo>
                        <a:pt x="74" y="8"/>
                      </a:lnTo>
                      <a:lnTo>
                        <a:pt x="60" y="16"/>
                      </a:lnTo>
                      <a:lnTo>
                        <a:pt x="46" y="27"/>
                      </a:lnTo>
                      <a:lnTo>
                        <a:pt x="25" y="48"/>
                      </a:lnTo>
                      <a:lnTo>
                        <a:pt x="11" y="71"/>
                      </a:lnTo>
                      <a:lnTo>
                        <a:pt x="3" y="93"/>
                      </a:lnTo>
                      <a:lnTo>
                        <a:pt x="0" y="117"/>
                      </a:lnTo>
                      <a:lnTo>
                        <a:pt x="2" y="139"/>
                      </a:lnTo>
                      <a:lnTo>
                        <a:pt x="8" y="163"/>
                      </a:lnTo>
                      <a:lnTo>
                        <a:pt x="18" y="185"/>
                      </a:lnTo>
                      <a:lnTo>
                        <a:pt x="32" y="207"/>
                      </a:lnTo>
                      <a:lnTo>
                        <a:pt x="50" y="188"/>
                      </a:lnTo>
                      <a:lnTo>
                        <a:pt x="63" y="169"/>
                      </a:lnTo>
                      <a:lnTo>
                        <a:pt x="61" y="169"/>
                      </a:lnTo>
                      <a:lnTo>
                        <a:pt x="63" y="169"/>
                      </a:lnTo>
                      <a:close/>
                    </a:path>
                  </a:pathLst>
                </a:custGeom>
                <a:solidFill>
                  <a:srgbClr val="000065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12141" name="Freeform 16">
                  <a:extLst>
                    <a:ext uri="{FF2B5EF4-FFF2-40B4-BE49-F238E27FC236}">
                      <a16:creationId xmlns:a16="http://schemas.microsoft.com/office/drawing/2014/main" xmlns="" id="{00000000-0008-0000-0800-00006D2F0000}"/>
                    </a:ext>
                  </a:extLst>
                </xdr:cNvPr>
                <xdr:cNvSpPr>
                  <a:spLocks/>
                </xdr:cNvSpPr>
              </xdr:nvSpPr>
              <xdr:spPr bwMode="auto">
                <a:xfrm flipV="1">
                  <a:off x="1593" y="15356"/>
                  <a:ext cx="204" cy="353"/>
                </a:xfrm>
                <a:custGeom>
                  <a:avLst/>
                  <a:gdLst>
                    <a:gd name="T0" fmla="*/ 55 w 204"/>
                    <a:gd name="T1" fmla="*/ 49 h 353"/>
                    <a:gd name="T2" fmla="*/ 89 w 204"/>
                    <a:gd name="T3" fmla="*/ 41 h 353"/>
                    <a:gd name="T4" fmla="*/ 118 w 204"/>
                    <a:gd name="T5" fmla="*/ 48 h 353"/>
                    <a:gd name="T6" fmla="*/ 140 w 204"/>
                    <a:gd name="T7" fmla="*/ 67 h 353"/>
                    <a:gd name="T8" fmla="*/ 155 w 204"/>
                    <a:gd name="T9" fmla="*/ 95 h 353"/>
                    <a:gd name="T10" fmla="*/ 158 w 204"/>
                    <a:gd name="T11" fmla="*/ 125 h 353"/>
                    <a:gd name="T12" fmla="*/ 150 w 204"/>
                    <a:gd name="T13" fmla="*/ 147 h 353"/>
                    <a:gd name="T14" fmla="*/ 124 w 204"/>
                    <a:gd name="T15" fmla="*/ 170 h 353"/>
                    <a:gd name="T16" fmla="*/ 94 w 204"/>
                    <a:gd name="T17" fmla="*/ 173 h 353"/>
                    <a:gd name="T18" fmla="*/ 77 w 204"/>
                    <a:gd name="T19" fmla="*/ 165 h 353"/>
                    <a:gd name="T20" fmla="*/ 68 w 204"/>
                    <a:gd name="T21" fmla="*/ 146 h 353"/>
                    <a:gd name="T22" fmla="*/ 55 w 204"/>
                    <a:gd name="T23" fmla="*/ 135 h 353"/>
                    <a:gd name="T24" fmla="*/ 36 w 204"/>
                    <a:gd name="T25" fmla="*/ 147 h 353"/>
                    <a:gd name="T26" fmla="*/ 27 w 204"/>
                    <a:gd name="T27" fmla="*/ 166 h 353"/>
                    <a:gd name="T28" fmla="*/ 30 w 204"/>
                    <a:gd name="T29" fmla="*/ 185 h 353"/>
                    <a:gd name="T30" fmla="*/ 27 w 204"/>
                    <a:gd name="T31" fmla="*/ 196 h 353"/>
                    <a:gd name="T32" fmla="*/ 11 w 204"/>
                    <a:gd name="T33" fmla="*/ 209 h 353"/>
                    <a:gd name="T34" fmla="*/ 8 w 204"/>
                    <a:gd name="T35" fmla="*/ 228 h 353"/>
                    <a:gd name="T36" fmla="*/ 16 w 204"/>
                    <a:gd name="T37" fmla="*/ 246 h 353"/>
                    <a:gd name="T38" fmla="*/ 14 w 204"/>
                    <a:gd name="T39" fmla="*/ 261 h 353"/>
                    <a:gd name="T40" fmla="*/ 0 w 204"/>
                    <a:gd name="T41" fmla="*/ 288 h 353"/>
                    <a:gd name="T42" fmla="*/ 2 w 204"/>
                    <a:gd name="T43" fmla="*/ 320 h 353"/>
                    <a:gd name="T44" fmla="*/ 17 w 204"/>
                    <a:gd name="T45" fmla="*/ 345 h 353"/>
                    <a:gd name="T46" fmla="*/ 27 w 204"/>
                    <a:gd name="T47" fmla="*/ 337 h 353"/>
                    <a:gd name="T48" fmla="*/ 33 w 204"/>
                    <a:gd name="T49" fmla="*/ 306 h 353"/>
                    <a:gd name="T50" fmla="*/ 55 w 204"/>
                    <a:gd name="T51" fmla="*/ 277 h 353"/>
                    <a:gd name="T52" fmla="*/ 88 w 204"/>
                    <a:gd name="T53" fmla="*/ 253 h 353"/>
                    <a:gd name="T54" fmla="*/ 136 w 204"/>
                    <a:gd name="T55" fmla="*/ 233 h 353"/>
                    <a:gd name="T56" fmla="*/ 180 w 204"/>
                    <a:gd name="T57" fmla="*/ 192 h 353"/>
                    <a:gd name="T58" fmla="*/ 204 w 204"/>
                    <a:gd name="T59" fmla="*/ 135 h 353"/>
                    <a:gd name="T60" fmla="*/ 201 w 204"/>
                    <a:gd name="T61" fmla="*/ 89 h 353"/>
                    <a:gd name="T62" fmla="*/ 188 w 204"/>
                    <a:gd name="T63" fmla="*/ 59 h 353"/>
                    <a:gd name="T64" fmla="*/ 157 w 204"/>
                    <a:gd name="T65" fmla="*/ 24 h 353"/>
                    <a:gd name="T66" fmla="*/ 113 w 204"/>
                    <a:gd name="T67" fmla="*/ 2 h 353"/>
                    <a:gd name="T68" fmla="*/ 66 w 204"/>
                    <a:gd name="T69" fmla="*/ 2 h 353"/>
                    <a:gd name="T70" fmla="*/ 22 w 204"/>
                    <a:gd name="T71" fmla="*/ 18 h 353"/>
                    <a:gd name="T72" fmla="*/ 19 w 204"/>
                    <a:gd name="T73" fmla="*/ 49 h 353"/>
                    <a:gd name="T74" fmla="*/ 36 w 204"/>
                    <a:gd name="T75" fmla="*/ 60 h 353"/>
                    <a:gd name="T76" fmla="*/ 0 60000 65536"/>
                    <a:gd name="T77" fmla="*/ 0 60000 65536"/>
                    <a:gd name="T78" fmla="*/ 0 60000 65536"/>
                    <a:gd name="T79" fmla="*/ 0 60000 65536"/>
                    <a:gd name="T80" fmla="*/ 0 60000 65536"/>
                    <a:gd name="T81" fmla="*/ 0 60000 65536"/>
                    <a:gd name="T82" fmla="*/ 0 60000 65536"/>
                    <a:gd name="T83" fmla="*/ 0 60000 65536"/>
                    <a:gd name="T84" fmla="*/ 0 60000 65536"/>
                    <a:gd name="T85" fmla="*/ 0 60000 65536"/>
                    <a:gd name="T86" fmla="*/ 0 60000 65536"/>
                    <a:gd name="T87" fmla="*/ 0 60000 65536"/>
                    <a:gd name="T88" fmla="*/ 0 60000 65536"/>
                    <a:gd name="T89" fmla="*/ 0 60000 65536"/>
                    <a:gd name="T90" fmla="*/ 0 60000 65536"/>
                    <a:gd name="T91" fmla="*/ 0 60000 65536"/>
                    <a:gd name="T92" fmla="*/ 0 60000 65536"/>
                    <a:gd name="T93" fmla="*/ 0 60000 65536"/>
                    <a:gd name="T94" fmla="*/ 0 60000 65536"/>
                    <a:gd name="T95" fmla="*/ 0 60000 65536"/>
                    <a:gd name="T96" fmla="*/ 0 60000 65536"/>
                    <a:gd name="T97" fmla="*/ 0 60000 65536"/>
                    <a:gd name="T98" fmla="*/ 0 60000 65536"/>
                    <a:gd name="T99" fmla="*/ 0 60000 65536"/>
                    <a:gd name="T100" fmla="*/ 0 60000 65536"/>
                    <a:gd name="T101" fmla="*/ 0 60000 65536"/>
                    <a:gd name="T102" fmla="*/ 0 60000 65536"/>
                    <a:gd name="T103" fmla="*/ 0 60000 65536"/>
                    <a:gd name="T104" fmla="*/ 0 60000 65536"/>
                    <a:gd name="T105" fmla="*/ 0 60000 65536"/>
                    <a:gd name="T106" fmla="*/ 0 60000 65536"/>
                    <a:gd name="T107" fmla="*/ 0 60000 65536"/>
                    <a:gd name="T108" fmla="*/ 0 60000 65536"/>
                    <a:gd name="T109" fmla="*/ 0 60000 65536"/>
                    <a:gd name="T110" fmla="*/ 0 60000 65536"/>
                    <a:gd name="T111" fmla="*/ 0 60000 65536"/>
                    <a:gd name="T112" fmla="*/ 0 60000 65536"/>
                    <a:gd name="T113" fmla="*/ 0 60000 65536"/>
                    <a:gd name="T114" fmla="*/ 0 w 204"/>
                    <a:gd name="T115" fmla="*/ 0 h 353"/>
                    <a:gd name="T116" fmla="*/ 204 w 204"/>
                    <a:gd name="T117" fmla="*/ 353 h 353"/>
                  </a:gdLst>
                  <a:ahLst/>
                  <a:cxnLst>
                    <a:cxn ang="T76">
                      <a:pos x="T0" y="T1"/>
                    </a:cxn>
                    <a:cxn ang="T77">
                      <a:pos x="T2" y="T3"/>
                    </a:cxn>
                    <a:cxn ang="T78">
                      <a:pos x="T4" y="T5"/>
                    </a:cxn>
                    <a:cxn ang="T79">
                      <a:pos x="T6" y="T7"/>
                    </a:cxn>
                    <a:cxn ang="T80">
                      <a:pos x="T8" y="T9"/>
                    </a:cxn>
                    <a:cxn ang="T81">
                      <a:pos x="T10" y="T11"/>
                    </a:cxn>
                    <a:cxn ang="T82">
                      <a:pos x="T12" y="T13"/>
                    </a:cxn>
                    <a:cxn ang="T83">
                      <a:pos x="T14" y="T15"/>
                    </a:cxn>
                    <a:cxn ang="T84">
                      <a:pos x="T16" y="T17"/>
                    </a:cxn>
                    <a:cxn ang="T85">
                      <a:pos x="T18" y="T19"/>
                    </a:cxn>
                    <a:cxn ang="T86">
                      <a:pos x="T20" y="T21"/>
                    </a:cxn>
                    <a:cxn ang="T87">
                      <a:pos x="T22" y="T23"/>
                    </a:cxn>
                    <a:cxn ang="T88">
                      <a:pos x="T24" y="T25"/>
                    </a:cxn>
                    <a:cxn ang="T89">
                      <a:pos x="T26" y="T27"/>
                    </a:cxn>
                    <a:cxn ang="T90">
                      <a:pos x="T28" y="T29"/>
                    </a:cxn>
                    <a:cxn ang="T91">
                      <a:pos x="T30" y="T31"/>
                    </a:cxn>
                    <a:cxn ang="T92">
                      <a:pos x="T32" y="T33"/>
                    </a:cxn>
                    <a:cxn ang="T93">
                      <a:pos x="T34" y="T35"/>
                    </a:cxn>
                    <a:cxn ang="T94">
                      <a:pos x="T36" y="T37"/>
                    </a:cxn>
                    <a:cxn ang="T95">
                      <a:pos x="T38" y="T39"/>
                    </a:cxn>
                    <a:cxn ang="T96">
                      <a:pos x="T40" y="T41"/>
                    </a:cxn>
                    <a:cxn ang="T97">
                      <a:pos x="T42" y="T43"/>
                    </a:cxn>
                    <a:cxn ang="T98">
                      <a:pos x="T44" y="T45"/>
                    </a:cxn>
                    <a:cxn ang="T99">
                      <a:pos x="T46" y="T47"/>
                    </a:cxn>
                    <a:cxn ang="T100">
                      <a:pos x="T48" y="T49"/>
                    </a:cxn>
                    <a:cxn ang="T101">
                      <a:pos x="T50" y="T51"/>
                    </a:cxn>
                    <a:cxn ang="T102">
                      <a:pos x="T52" y="T53"/>
                    </a:cxn>
                    <a:cxn ang="T103">
                      <a:pos x="T54" y="T55"/>
                    </a:cxn>
                    <a:cxn ang="T104">
                      <a:pos x="T56" y="T57"/>
                    </a:cxn>
                    <a:cxn ang="T105">
                      <a:pos x="T58" y="T59"/>
                    </a:cxn>
                    <a:cxn ang="T106">
                      <a:pos x="T60" y="T61"/>
                    </a:cxn>
                    <a:cxn ang="T107">
                      <a:pos x="T62" y="T63"/>
                    </a:cxn>
                    <a:cxn ang="T108">
                      <a:pos x="T64" y="T65"/>
                    </a:cxn>
                    <a:cxn ang="T109">
                      <a:pos x="T66" y="T67"/>
                    </a:cxn>
                    <a:cxn ang="T110">
                      <a:pos x="T68" y="T69"/>
                    </a:cxn>
                    <a:cxn ang="T111">
                      <a:pos x="T70" y="T71"/>
                    </a:cxn>
                    <a:cxn ang="T112">
                      <a:pos x="T72" y="T73"/>
                    </a:cxn>
                    <a:cxn ang="T113">
                      <a:pos x="T74" y="T75"/>
                    </a:cxn>
                  </a:cxnLst>
                  <a:rect l="T114" t="T115" r="T116" b="T117"/>
                  <a:pathLst>
                    <a:path w="204" h="353">
                      <a:moveTo>
                        <a:pt x="36" y="62"/>
                      </a:moveTo>
                      <a:lnTo>
                        <a:pt x="55" y="49"/>
                      </a:lnTo>
                      <a:lnTo>
                        <a:pt x="74" y="43"/>
                      </a:lnTo>
                      <a:lnTo>
                        <a:pt x="89" y="41"/>
                      </a:lnTo>
                      <a:lnTo>
                        <a:pt x="105" y="43"/>
                      </a:lnTo>
                      <a:lnTo>
                        <a:pt x="118" y="48"/>
                      </a:lnTo>
                      <a:lnTo>
                        <a:pt x="130" y="56"/>
                      </a:lnTo>
                      <a:lnTo>
                        <a:pt x="140" y="67"/>
                      </a:lnTo>
                      <a:lnTo>
                        <a:pt x="147" y="79"/>
                      </a:lnTo>
                      <a:lnTo>
                        <a:pt x="155" y="95"/>
                      </a:lnTo>
                      <a:lnTo>
                        <a:pt x="158" y="111"/>
                      </a:lnTo>
                      <a:lnTo>
                        <a:pt x="158" y="125"/>
                      </a:lnTo>
                      <a:lnTo>
                        <a:pt x="155" y="138"/>
                      </a:lnTo>
                      <a:lnTo>
                        <a:pt x="150" y="147"/>
                      </a:lnTo>
                      <a:lnTo>
                        <a:pt x="143" y="157"/>
                      </a:lnTo>
                      <a:lnTo>
                        <a:pt x="124" y="170"/>
                      </a:lnTo>
                      <a:lnTo>
                        <a:pt x="104" y="174"/>
                      </a:lnTo>
                      <a:lnTo>
                        <a:pt x="94" y="173"/>
                      </a:lnTo>
                      <a:lnTo>
                        <a:pt x="85" y="170"/>
                      </a:lnTo>
                      <a:lnTo>
                        <a:pt x="77" y="165"/>
                      </a:lnTo>
                      <a:lnTo>
                        <a:pt x="72" y="157"/>
                      </a:lnTo>
                      <a:lnTo>
                        <a:pt x="68" y="146"/>
                      </a:lnTo>
                      <a:lnTo>
                        <a:pt x="68" y="133"/>
                      </a:lnTo>
                      <a:lnTo>
                        <a:pt x="55" y="135"/>
                      </a:lnTo>
                      <a:lnTo>
                        <a:pt x="46" y="139"/>
                      </a:lnTo>
                      <a:lnTo>
                        <a:pt x="36" y="147"/>
                      </a:lnTo>
                      <a:lnTo>
                        <a:pt x="30" y="155"/>
                      </a:lnTo>
                      <a:lnTo>
                        <a:pt x="27" y="166"/>
                      </a:lnTo>
                      <a:lnTo>
                        <a:pt x="27" y="176"/>
                      </a:lnTo>
                      <a:lnTo>
                        <a:pt x="30" y="185"/>
                      </a:lnTo>
                      <a:lnTo>
                        <a:pt x="38" y="195"/>
                      </a:lnTo>
                      <a:lnTo>
                        <a:pt x="27" y="196"/>
                      </a:lnTo>
                      <a:lnTo>
                        <a:pt x="17" y="203"/>
                      </a:lnTo>
                      <a:lnTo>
                        <a:pt x="11" y="209"/>
                      </a:lnTo>
                      <a:lnTo>
                        <a:pt x="8" y="219"/>
                      </a:lnTo>
                      <a:lnTo>
                        <a:pt x="8" y="228"/>
                      </a:lnTo>
                      <a:lnTo>
                        <a:pt x="10" y="238"/>
                      </a:lnTo>
                      <a:lnTo>
                        <a:pt x="16" y="246"/>
                      </a:lnTo>
                      <a:lnTo>
                        <a:pt x="25" y="252"/>
                      </a:lnTo>
                      <a:lnTo>
                        <a:pt x="14" y="261"/>
                      </a:lnTo>
                      <a:lnTo>
                        <a:pt x="5" y="274"/>
                      </a:lnTo>
                      <a:lnTo>
                        <a:pt x="0" y="288"/>
                      </a:lnTo>
                      <a:lnTo>
                        <a:pt x="0" y="306"/>
                      </a:lnTo>
                      <a:lnTo>
                        <a:pt x="2" y="320"/>
                      </a:lnTo>
                      <a:lnTo>
                        <a:pt x="8" y="334"/>
                      </a:lnTo>
                      <a:lnTo>
                        <a:pt x="17" y="345"/>
                      </a:lnTo>
                      <a:lnTo>
                        <a:pt x="30" y="353"/>
                      </a:lnTo>
                      <a:lnTo>
                        <a:pt x="27" y="337"/>
                      </a:lnTo>
                      <a:lnTo>
                        <a:pt x="28" y="322"/>
                      </a:lnTo>
                      <a:lnTo>
                        <a:pt x="33" y="306"/>
                      </a:lnTo>
                      <a:lnTo>
                        <a:pt x="43" y="290"/>
                      </a:lnTo>
                      <a:lnTo>
                        <a:pt x="55" y="277"/>
                      </a:lnTo>
                      <a:lnTo>
                        <a:pt x="69" y="265"/>
                      </a:lnTo>
                      <a:lnTo>
                        <a:pt x="88" y="253"/>
                      </a:lnTo>
                      <a:lnTo>
                        <a:pt x="108" y="246"/>
                      </a:lnTo>
                      <a:lnTo>
                        <a:pt x="136" y="233"/>
                      </a:lnTo>
                      <a:lnTo>
                        <a:pt x="160" y="214"/>
                      </a:lnTo>
                      <a:lnTo>
                        <a:pt x="180" y="192"/>
                      </a:lnTo>
                      <a:lnTo>
                        <a:pt x="196" y="165"/>
                      </a:lnTo>
                      <a:lnTo>
                        <a:pt x="204" y="135"/>
                      </a:lnTo>
                      <a:lnTo>
                        <a:pt x="204" y="105"/>
                      </a:lnTo>
                      <a:lnTo>
                        <a:pt x="201" y="89"/>
                      </a:lnTo>
                      <a:lnTo>
                        <a:pt x="196" y="73"/>
                      </a:lnTo>
                      <a:lnTo>
                        <a:pt x="188" y="59"/>
                      </a:lnTo>
                      <a:lnTo>
                        <a:pt x="177" y="45"/>
                      </a:lnTo>
                      <a:lnTo>
                        <a:pt x="157" y="24"/>
                      </a:lnTo>
                      <a:lnTo>
                        <a:pt x="135" y="11"/>
                      </a:lnTo>
                      <a:lnTo>
                        <a:pt x="113" y="2"/>
                      </a:lnTo>
                      <a:lnTo>
                        <a:pt x="89" y="0"/>
                      </a:lnTo>
                      <a:lnTo>
                        <a:pt x="66" y="2"/>
                      </a:lnTo>
                      <a:lnTo>
                        <a:pt x="44" y="7"/>
                      </a:lnTo>
                      <a:lnTo>
                        <a:pt x="22" y="18"/>
                      </a:lnTo>
                      <a:lnTo>
                        <a:pt x="0" y="30"/>
                      </a:lnTo>
                      <a:lnTo>
                        <a:pt x="19" y="49"/>
                      </a:lnTo>
                      <a:lnTo>
                        <a:pt x="36" y="62"/>
                      </a:lnTo>
                      <a:lnTo>
                        <a:pt x="36" y="60"/>
                      </a:lnTo>
                      <a:lnTo>
                        <a:pt x="36" y="62"/>
                      </a:lnTo>
                      <a:close/>
                    </a:path>
                  </a:pathLst>
                </a:custGeom>
                <a:solidFill>
                  <a:srgbClr val="000065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</xdr:sp>
          </xdr:grpSp>
        </xdr:grpSp>
        <xdr:grpSp>
          <xdr:nvGrpSpPr>
            <xdr:cNvPr id="12129" name="Group 17">
              <a:extLst>
                <a:ext uri="{FF2B5EF4-FFF2-40B4-BE49-F238E27FC236}">
                  <a16:creationId xmlns:a16="http://schemas.microsoft.com/office/drawing/2014/main" xmlns="" id="{00000000-0008-0000-0800-0000612F0000}"/>
                </a:ext>
              </a:extLst>
            </xdr:cNvPr>
            <xdr:cNvGrpSpPr>
              <a:grpSpLocks/>
            </xdr:cNvGrpSpPr>
          </xdr:nvGrpSpPr>
          <xdr:grpSpPr bwMode="auto">
            <a:xfrm flipV="1">
              <a:off x="1521" y="904"/>
              <a:ext cx="4913" cy="8263"/>
              <a:chOff x="1521" y="7776"/>
              <a:chExt cx="4913" cy="8263"/>
            </a:xfrm>
          </xdr:grpSpPr>
          <xdr:sp macro="" textlink="">
            <xdr:nvSpPr>
              <xdr:cNvPr id="12130" name="Freeform 18">
                <a:extLst>
                  <a:ext uri="{FF2B5EF4-FFF2-40B4-BE49-F238E27FC236}">
                    <a16:creationId xmlns:a16="http://schemas.microsoft.com/office/drawing/2014/main" xmlns="" id="{00000000-0008-0000-0800-0000622F0000}"/>
                  </a:ext>
                </a:extLst>
              </xdr:cNvPr>
              <xdr:cNvSpPr>
                <a:spLocks/>
              </xdr:cNvSpPr>
            </xdr:nvSpPr>
            <xdr:spPr bwMode="auto">
              <a:xfrm rot="5400000" flipH="1">
                <a:off x="-2411" y="11708"/>
                <a:ext cx="7937" cy="73"/>
              </a:xfrm>
              <a:custGeom>
                <a:avLst/>
                <a:gdLst>
                  <a:gd name="T0" fmla="*/ 77096764 w 2556"/>
                  <a:gd name="T1" fmla="*/ 0 h 73"/>
                  <a:gd name="T2" fmla="*/ 104614368 w 2556"/>
                  <a:gd name="T3" fmla="*/ 8 h 73"/>
                  <a:gd name="T4" fmla="*/ 139781423 w 2556"/>
                  <a:gd name="T5" fmla="*/ 13 h 73"/>
                  <a:gd name="T6" fmla="*/ 187404410 w 2556"/>
                  <a:gd name="T7" fmla="*/ 19 h 73"/>
                  <a:gd name="T8" fmla="*/ 237063254 w 2556"/>
                  <a:gd name="T9" fmla="*/ 22 h 73"/>
                  <a:gd name="T10" fmla="*/ 359293970 w 2556"/>
                  <a:gd name="T11" fmla="*/ 27 h 73"/>
                  <a:gd name="T12" fmla="*/ 483825450 w 2556"/>
                  <a:gd name="T13" fmla="*/ 29 h 73"/>
                  <a:gd name="T14" fmla="*/ 483825450 w 2556"/>
                  <a:gd name="T15" fmla="*/ 27 h 73"/>
                  <a:gd name="T16" fmla="*/ 2147483646 w 2556"/>
                  <a:gd name="T17" fmla="*/ 27 h 73"/>
                  <a:gd name="T18" fmla="*/ 2147483646 w 2556"/>
                  <a:gd name="T19" fmla="*/ 73 h 73"/>
                  <a:gd name="T20" fmla="*/ 331855115 w 2556"/>
                  <a:gd name="T21" fmla="*/ 73 h 73"/>
                  <a:gd name="T22" fmla="*/ 199317624 w 2556"/>
                  <a:gd name="T23" fmla="*/ 67 h 73"/>
                  <a:gd name="T24" fmla="*/ 137473967 w 2556"/>
                  <a:gd name="T25" fmla="*/ 62 h 73"/>
                  <a:gd name="T26" fmla="*/ 82041366 w 2556"/>
                  <a:gd name="T27" fmla="*/ 56 h 73"/>
                  <a:gd name="T28" fmla="*/ 40103528 w 2556"/>
                  <a:gd name="T29" fmla="*/ 48 h 73"/>
                  <a:gd name="T30" fmla="*/ 0 w 2556"/>
                  <a:gd name="T31" fmla="*/ 38 h 73"/>
                  <a:gd name="T32" fmla="*/ 42681006 w 2556"/>
                  <a:gd name="T33" fmla="*/ 21 h 73"/>
                  <a:gd name="T34" fmla="*/ 77096764 w 2556"/>
                  <a:gd name="T35" fmla="*/ 0 h 73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w 2556"/>
                  <a:gd name="T55" fmla="*/ 0 h 73"/>
                  <a:gd name="T56" fmla="*/ 2556 w 2556"/>
                  <a:gd name="T57" fmla="*/ 73 h 73"/>
                </a:gdLst>
                <a:ahLst/>
                <a:cxnLst>
                  <a:cxn ang="T36">
                    <a:pos x="T0" y="T1"/>
                  </a:cxn>
                  <a:cxn ang="T37">
                    <a:pos x="T2" y="T3"/>
                  </a:cxn>
                  <a:cxn ang="T38">
                    <a:pos x="T4" y="T5"/>
                  </a:cxn>
                  <a:cxn ang="T39">
                    <a:pos x="T6" y="T7"/>
                  </a:cxn>
                  <a:cxn ang="T40">
                    <a:pos x="T8" y="T9"/>
                  </a:cxn>
                  <a:cxn ang="T41">
                    <a:pos x="T10" y="T11"/>
                  </a:cxn>
                  <a:cxn ang="T42">
                    <a:pos x="T12" y="T13"/>
                  </a:cxn>
                  <a:cxn ang="T43">
                    <a:pos x="T14" y="T15"/>
                  </a:cxn>
                  <a:cxn ang="T44">
                    <a:pos x="T16" y="T17"/>
                  </a:cxn>
                  <a:cxn ang="T45">
                    <a:pos x="T18" y="T19"/>
                  </a:cxn>
                  <a:cxn ang="T46">
                    <a:pos x="T20" y="T21"/>
                  </a:cxn>
                  <a:cxn ang="T47">
                    <a:pos x="T22" y="T23"/>
                  </a:cxn>
                  <a:cxn ang="T48">
                    <a:pos x="T24" y="T25"/>
                  </a:cxn>
                  <a:cxn ang="T49">
                    <a:pos x="T26" y="T27"/>
                  </a:cxn>
                  <a:cxn ang="T50">
                    <a:pos x="T28" y="T29"/>
                  </a:cxn>
                  <a:cxn ang="T51">
                    <a:pos x="T30" y="T31"/>
                  </a:cxn>
                  <a:cxn ang="T52">
                    <a:pos x="T32" y="T33"/>
                  </a:cxn>
                  <a:cxn ang="T53">
                    <a:pos x="T34" y="T35"/>
                  </a:cxn>
                </a:cxnLst>
                <a:rect l="T54" t="T55" r="T56" b="T57"/>
                <a:pathLst>
                  <a:path w="2556" h="73">
                    <a:moveTo>
                      <a:pt x="31" y="0"/>
                    </a:moveTo>
                    <a:lnTo>
                      <a:pt x="42" y="8"/>
                    </a:lnTo>
                    <a:lnTo>
                      <a:pt x="56" y="13"/>
                    </a:lnTo>
                    <a:lnTo>
                      <a:pt x="75" y="19"/>
                    </a:lnTo>
                    <a:lnTo>
                      <a:pt x="95" y="22"/>
                    </a:lnTo>
                    <a:lnTo>
                      <a:pt x="144" y="27"/>
                    </a:lnTo>
                    <a:lnTo>
                      <a:pt x="194" y="29"/>
                    </a:lnTo>
                    <a:lnTo>
                      <a:pt x="194" y="27"/>
                    </a:lnTo>
                    <a:lnTo>
                      <a:pt x="2556" y="27"/>
                    </a:lnTo>
                    <a:lnTo>
                      <a:pt x="2556" y="73"/>
                    </a:lnTo>
                    <a:lnTo>
                      <a:pt x="133" y="73"/>
                    </a:lnTo>
                    <a:lnTo>
                      <a:pt x="80" y="67"/>
                    </a:lnTo>
                    <a:lnTo>
                      <a:pt x="55" y="62"/>
                    </a:lnTo>
                    <a:lnTo>
                      <a:pt x="33" y="56"/>
                    </a:lnTo>
                    <a:lnTo>
                      <a:pt x="16" y="48"/>
                    </a:lnTo>
                    <a:lnTo>
                      <a:pt x="0" y="38"/>
                    </a:lnTo>
                    <a:lnTo>
                      <a:pt x="17" y="21"/>
                    </a:lnTo>
                    <a:lnTo>
                      <a:pt x="31" y="0"/>
                    </a:lnTo>
                    <a:close/>
                  </a:path>
                </a:pathLst>
              </a:custGeom>
              <a:solidFill>
                <a:srgbClr val="0000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31" name="Freeform 19">
                <a:extLst>
                  <a:ext uri="{FF2B5EF4-FFF2-40B4-BE49-F238E27FC236}">
                    <a16:creationId xmlns:a16="http://schemas.microsoft.com/office/drawing/2014/main" xmlns="" id="{00000000-0008-0000-0800-0000632F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521" y="15586"/>
                <a:ext cx="449" cy="453"/>
              </a:xfrm>
              <a:custGeom>
                <a:avLst/>
                <a:gdLst>
                  <a:gd name="T0" fmla="*/ 120 w 449"/>
                  <a:gd name="T1" fmla="*/ 5 h 453"/>
                  <a:gd name="T2" fmla="*/ 184 w 449"/>
                  <a:gd name="T3" fmla="*/ 3 h 453"/>
                  <a:gd name="T4" fmla="*/ 245 w 449"/>
                  <a:gd name="T5" fmla="*/ 46 h 453"/>
                  <a:gd name="T6" fmla="*/ 269 w 449"/>
                  <a:gd name="T7" fmla="*/ 89 h 453"/>
                  <a:gd name="T8" fmla="*/ 264 w 449"/>
                  <a:gd name="T9" fmla="*/ 165 h 453"/>
                  <a:gd name="T10" fmla="*/ 205 w 449"/>
                  <a:gd name="T11" fmla="*/ 235 h 453"/>
                  <a:gd name="T12" fmla="*/ 139 w 449"/>
                  <a:gd name="T13" fmla="*/ 266 h 453"/>
                  <a:gd name="T14" fmla="*/ 101 w 449"/>
                  <a:gd name="T15" fmla="*/ 306 h 453"/>
                  <a:gd name="T16" fmla="*/ 98 w 449"/>
                  <a:gd name="T17" fmla="*/ 352 h 453"/>
                  <a:gd name="T18" fmla="*/ 70 w 449"/>
                  <a:gd name="T19" fmla="*/ 320 h 453"/>
                  <a:gd name="T20" fmla="*/ 73 w 449"/>
                  <a:gd name="T21" fmla="*/ 276 h 453"/>
                  <a:gd name="T22" fmla="*/ 84 w 449"/>
                  <a:gd name="T23" fmla="*/ 247 h 453"/>
                  <a:gd name="T24" fmla="*/ 76 w 449"/>
                  <a:gd name="T25" fmla="*/ 220 h 453"/>
                  <a:gd name="T26" fmla="*/ 95 w 449"/>
                  <a:gd name="T27" fmla="*/ 198 h 453"/>
                  <a:gd name="T28" fmla="*/ 95 w 449"/>
                  <a:gd name="T29" fmla="*/ 176 h 453"/>
                  <a:gd name="T30" fmla="*/ 104 w 449"/>
                  <a:gd name="T31" fmla="*/ 147 h 453"/>
                  <a:gd name="T32" fmla="*/ 137 w 449"/>
                  <a:gd name="T33" fmla="*/ 133 h 453"/>
                  <a:gd name="T34" fmla="*/ 147 w 449"/>
                  <a:gd name="T35" fmla="*/ 165 h 453"/>
                  <a:gd name="T36" fmla="*/ 173 w 449"/>
                  <a:gd name="T37" fmla="*/ 174 h 453"/>
                  <a:gd name="T38" fmla="*/ 219 w 449"/>
                  <a:gd name="T39" fmla="*/ 147 h 453"/>
                  <a:gd name="T40" fmla="*/ 226 w 449"/>
                  <a:gd name="T41" fmla="*/ 111 h 453"/>
                  <a:gd name="T42" fmla="*/ 208 w 449"/>
                  <a:gd name="T43" fmla="*/ 68 h 453"/>
                  <a:gd name="T44" fmla="*/ 175 w 449"/>
                  <a:gd name="T45" fmla="*/ 46 h 453"/>
                  <a:gd name="T46" fmla="*/ 129 w 449"/>
                  <a:gd name="T47" fmla="*/ 48 h 453"/>
                  <a:gd name="T48" fmla="*/ 76 w 449"/>
                  <a:gd name="T49" fmla="*/ 86 h 453"/>
                  <a:gd name="T50" fmla="*/ 62 w 449"/>
                  <a:gd name="T51" fmla="*/ 106 h 453"/>
                  <a:gd name="T52" fmla="*/ 50 w 449"/>
                  <a:gd name="T53" fmla="*/ 162 h 453"/>
                  <a:gd name="T54" fmla="*/ 42 w 449"/>
                  <a:gd name="T55" fmla="*/ 407 h 453"/>
                  <a:gd name="T56" fmla="*/ 288 w 449"/>
                  <a:gd name="T57" fmla="*/ 401 h 453"/>
                  <a:gd name="T58" fmla="*/ 342 w 449"/>
                  <a:gd name="T59" fmla="*/ 390 h 453"/>
                  <a:gd name="T60" fmla="*/ 381 w 449"/>
                  <a:gd name="T61" fmla="*/ 356 h 453"/>
                  <a:gd name="T62" fmla="*/ 405 w 449"/>
                  <a:gd name="T63" fmla="*/ 304 h 453"/>
                  <a:gd name="T64" fmla="*/ 397 w 449"/>
                  <a:gd name="T65" fmla="*/ 263 h 453"/>
                  <a:gd name="T66" fmla="*/ 353 w 449"/>
                  <a:gd name="T67" fmla="*/ 227 h 453"/>
                  <a:gd name="T68" fmla="*/ 311 w 449"/>
                  <a:gd name="T69" fmla="*/ 225 h 453"/>
                  <a:gd name="T70" fmla="*/ 280 w 449"/>
                  <a:gd name="T71" fmla="*/ 257 h 453"/>
                  <a:gd name="T72" fmla="*/ 278 w 449"/>
                  <a:gd name="T73" fmla="*/ 296 h 453"/>
                  <a:gd name="T74" fmla="*/ 303 w 449"/>
                  <a:gd name="T75" fmla="*/ 314 h 453"/>
                  <a:gd name="T76" fmla="*/ 309 w 449"/>
                  <a:gd name="T77" fmla="*/ 337 h 453"/>
                  <a:gd name="T78" fmla="*/ 283 w 449"/>
                  <a:gd name="T79" fmla="*/ 355 h 453"/>
                  <a:gd name="T80" fmla="*/ 253 w 449"/>
                  <a:gd name="T81" fmla="*/ 344 h 453"/>
                  <a:gd name="T82" fmla="*/ 239 w 449"/>
                  <a:gd name="T83" fmla="*/ 371 h 453"/>
                  <a:gd name="T84" fmla="*/ 212 w 449"/>
                  <a:gd name="T85" fmla="*/ 372 h 453"/>
                  <a:gd name="T86" fmla="*/ 189 w 449"/>
                  <a:gd name="T87" fmla="*/ 369 h 453"/>
                  <a:gd name="T88" fmla="*/ 147 w 449"/>
                  <a:gd name="T89" fmla="*/ 383 h 453"/>
                  <a:gd name="T90" fmla="*/ 106 w 449"/>
                  <a:gd name="T91" fmla="*/ 364 h 453"/>
                  <a:gd name="T92" fmla="*/ 129 w 449"/>
                  <a:gd name="T93" fmla="*/ 353 h 453"/>
                  <a:gd name="T94" fmla="*/ 173 w 449"/>
                  <a:gd name="T95" fmla="*/ 328 h 453"/>
                  <a:gd name="T96" fmla="*/ 205 w 449"/>
                  <a:gd name="T97" fmla="*/ 274 h 453"/>
                  <a:gd name="T98" fmla="*/ 258 w 449"/>
                  <a:gd name="T99" fmla="*/ 200 h 453"/>
                  <a:gd name="T100" fmla="*/ 344 w 449"/>
                  <a:gd name="T101" fmla="*/ 176 h 453"/>
                  <a:gd name="T102" fmla="*/ 389 w 449"/>
                  <a:gd name="T103" fmla="*/ 192 h 453"/>
                  <a:gd name="T104" fmla="*/ 436 w 449"/>
                  <a:gd name="T105" fmla="*/ 244 h 453"/>
                  <a:gd name="T106" fmla="*/ 449 w 449"/>
                  <a:gd name="T107" fmla="*/ 309 h 453"/>
                  <a:gd name="T108" fmla="*/ 425 w 449"/>
                  <a:gd name="T109" fmla="*/ 372 h 453"/>
                  <a:gd name="T110" fmla="*/ 389 w 449"/>
                  <a:gd name="T111" fmla="*/ 417 h 453"/>
                  <a:gd name="T112" fmla="*/ 333 w 449"/>
                  <a:gd name="T113" fmla="*/ 442 h 453"/>
                  <a:gd name="T114" fmla="*/ 195 w 449"/>
                  <a:gd name="T115" fmla="*/ 453 h 453"/>
                  <a:gd name="T116" fmla="*/ 0 w 449"/>
                  <a:gd name="T117" fmla="*/ 257 h 453"/>
                  <a:gd name="T118" fmla="*/ 7 w 449"/>
                  <a:gd name="T119" fmla="*/ 140 h 453"/>
                  <a:gd name="T120" fmla="*/ 26 w 449"/>
                  <a:gd name="T121" fmla="*/ 75 h 453"/>
                  <a:gd name="T122" fmla="*/ 78 w 449"/>
                  <a:gd name="T123" fmla="*/ 24 h 453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60000 65536"/>
                  <a:gd name="T184" fmla="*/ 0 60000 65536"/>
                  <a:gd name="T185" fmla="*/ 0 60000 65536"/>
                  <a:gd name="T186" fmla="*/ 0 w 449"/>
                  <a:gd name="T187" fmla="*/ 0 h 453"/>
                  <a:gd name="T188" fmla="*/ 449 w 449"/>
                  <a:gd name="T189" fmla="*/ 453 h 453"/>
                </a:gdLst>
                <a:ahLst/>
                <a:cxnLst>
                  <a:cxn ang="T124">
                    <a:pos x="T0" y="T1"/>
                  </a:cxn>
                  <a:cxn ang="T125">
                    <a:pos x="T2" y="T3"/>
                  </a:cxn>
                  <a:cxn ang="T126">
                    <a:pos x="T4" y="T5"/>
                  </a:cxn>
                  <a:cxn ang="T127">
                    <a:pos x="T6" y="T7"/>
                  </a:cxn>
                  <a:cxn ang="T128">
                    <a:pos x="T8" y="T9"/>
                  </a:cxn>
                  <a:cxn ang="T129">
                    <a:pos x="T10" y="T11"/>
                  </a:cxn>
                  <a:cxn ang="T130">
                    <a:pos x="T12" y="T13"/>
                  </a:cxn>
                  <a:cxn ang="T131">
                    <a:pos x="T14" y="T15"/>
                  </a:cxn>
                  <a:cxn ang="T132">
                    <a:pos x="T16" y="T17"/>
                  </a:cxn>
                  <a:cxn ang="T133">
                    <a:pos x="T18" y="T19"/>
                  </a:cxn>
                  <a:cxn ang="T134">
                    <a:pos x="T20" y="T21"/>
                  </a:cxn>
                  <a:cxn ang="T135">
                    <a:pos x="T22" y="T23"/>
                  </a:cxn>
                  <a:cxn ang="T136">
                    <a:pos x="T24" y="T25"/>
                  </a:cxn>
                  <a:cxn ang="T137">
                    <a:pos x="T26" y="T27"/>
                  </a:cxn>
                  <a:cxn ang="T138">
                    <a:pos x="T28" y="T29"/>
                  </a:cxn>
                  <a:cxn ang="T139">
                    <a:pos x="T30" y="T31"/>
                  </a:cxn>
                  <a:cxn ang="T140">
                    <a:pos x="T32" y="T33"/>
                  </a:cxn>
                  <a:cxn ang="T141">
                    <a:pos x="T34" y="T35"/>
                  </a:cxn>
                  <a:cxn ang="T142">
                    <a:pos x="T36" y="T37"/>
                  </a:cxn>
                  <a:cxn ang="T143">
                    <a:pos x="T38" y="T39"/>
                  </a:cxn>
                  <a:cxn ang="T144">
                    <a:pos x="T40" y="T41"/>
                  </a:cxn>
                  <a:cxn ang="T145">
                    <a:pos x="T42" y="T43"/>
                  </a:cxn>
                  <a:cxn ang="T146">
                    <a:pos x="T44" y="T45"/>
                  </a:cxn>
                  <a:cxn ang="T147">
                    <a:pos x="T46" y="T47"/>
                  </a:cxn>
                  <a:cxn ang="T148">
                    <a:pos x="T48" y="T49"/>
                  </a:cxn>
                  <a:cxn ang="T149">
                    <a:pos x="T50" y="T51"/>
                  </a:cxn>
                  <a:cxn ang="T150">
                    <a:pos x="T52" y="T53"/>
                  </a:cxn>
                  <a:cxn ang="T151">
                    <a:pos x="T54" y="T55"/>
                  </a:cxn>
                  <a:cxn ang="T152">
                    <a:pos x="T56" y="T57"/>
                  </a:cxn>
                  <a:cxn ang="T153">
                    <a:pos x="T58" y="T59"/>
                  </a:cxn>
                  <a:cxn ang="T154">
                    <a:pos x="T60" y="T61"/>
                  </a:cxn>
                  <a:cxn ang="T155">
                    <a:pos x="T62" y="T63"/>
                  </a:cxn>
                  <a:cxn ang="T156">
                    <a:pos x="T64" y="T65"/>
                  </a:cxn>
                  <a:cxn ang="T157">
                    <a:pos x="T66" y="T67"/>
                  </a:cxn>
                  <a:cxn ang="T158">
                    <a:pos x="T68" y="T69"/>
                  </a:cxn>
                  <a:cxn ang="T159">
                    <a:pos x="T70" y="T71"/>
                  </a:cxn>
                  <a:cxn ang="T160">
                    <a:pos x="T72" y="T73"/>
                  </a:cxn>
                  <a:cxn ang="T161">
                    <a:pos x="T74" y="T75"/>
                  </a:cxn>
                  <a:cxn ang="T162">
                    <a:pos x="T76" y="T77"/>
                  </a:cxn>
                  <a:cxn ang="T163">
                    <a:pos x="T78" y="T79"/>
                  </a:cxn>
                  <a:cxn ang="T164">
                    <a:pos x="T80" y="T81"/>
                  </a:cxn>
                  <a:cxn ang="T165">
                    <a:pos x="T82" y="T83"/>
                  </a:cxn>
                  <a:cxn ang="T166">
                    <a:pos x="T84" y="T85"/>
                  </a:cxn>
                  <a:cxn ang="T167">
                    <a:pos x="T86" y="T87"/>
                  </a:cxn>
                  <a:cxn ang="T168">
                    <a:pos x="T88" y="T89"/>
                  </a:cxn>
                  <a:cxn ang="T169">
                    <a:pos x="T90" y="T91"/>
                  </a:cxn>
                  <a:cxn ang="T170">
                    <a:pos x="T92" y="T93"/>
                  </a:cxn>
                  <a:cxn ang="T171">
                    <a:pos x="T94" y="T95"/>
                  </a:cxn>
                  <a:cxn ang="T172">
                    <a:pos x="T96" y="T97"/>
                  </a:cxn>
                  <a:cxn ang="T173">
                    <a:pos x="T98" y="T99"/>
                  </a:cxn>
                  <a:cxn ang="T174">
                    <a:pos x="T100" y="T101"/>
                  </a:cxn>
                  <a:cxn ang="T175">
                    <a:pos x="T102" y="T103"/>
                  </a:cxn>
                  <a:cxn ang="T176">
                    <a:pos x="T104" y="T105"/>
                  </a:cxn>
                  <a:cxn ang="T177">
                    <a:pos x="T106" y="T107"/>
                  </a:cxn>
                  <a:cxn ang="T178">
                    <a:pos x="T108" y="T109"/>
                  </a:cxn>
                  <a:cxn ang="T179">
                    <a:pos x="T110" y="T111"/>
                  </a:cxn>
                  <a:cxn ang="T180">
                    <a:pos x="T112" y="T113"/>
                  </a:cxn>
                  <a:cxn ang="T181">
                    <a:pos x="T114" y="T115"/>
                  </a:cxn>
                  <a:cxn ang="T182">
                    <a:pos x="T116" y="T117"/>
                  </a:cxn>
                  <a:cxn ang="T183">
                    <a:pos x="T118" y="T119"/>
                  </a:cxn>
                  <a:cxn ang="T184">
                    <a:pos x="T120" y="T121"/>
                  </a:cxn>
                  <a:cxn ang="T185">
                    <a:pos x="T122" y="T123"/>
                  </a:cxn>
                </a:cxnLst>
                <a:rect l="T186" t="T187" r="T188" b="T189"/>
                <a:pathLst>
                  <a:path w="449" h="453">
                    <a:moveTo>
                      <a:pt x="78" y="24"/>
                    </a:moveTo>
                    <a:lnTo>
                      <a:pt x="98" y="13"/>
                    </a:lnTo>
                    <a:lnTo>
                      <a:pt x="120" y="5"/>
                    </a:lnTo>
                    <a:lnTo>
                      <a:pt x="140" y="0"/>
                    </a:lnTo>
                    <a:lnTo>
                      <a:pt x="162" y="0"/>
                    </a:lnTo>
                    <a:lnTo>
                      <a:pt x="184" y="3"/>
                    </a:lnTo>
                    <a:lnTo>
                      <a:pt x="206" y="13"/>
                    </a:lnTo>
                    <a:lnTo>
                      <a:pt x="226" y="27"/>
                    </a:lnTo>
                    <a:lnTo>
                      <a:pt x="245" y="46"/>
                    </a:lnTo>
                    <a:lnTo>
                      <a:pt x="256" y="60"/>
                    </a:lnTo>
                    <a:lnTo>
                      <a:pt x="264" y="75"/>
                    </a:lnTo>
                    <a:lnTo>
                      <a:pt x="269" y="89"/>
                    </a:lnTo>
                    <a:lnTo>
                      <a:pt x="272" y="105"/>
                    </a:lnTo>
                    <a:lnTo>
                      <a:pt x="272" y="135"/>
                    </a:lnTo>
                    <a:lnTo>
                      <a:pt x="264" y="165"/>
                    </a:lnTo>
                    <a:lnTo>
                      <a:pt x="248" y="192"/>
                    </a:lnTo>
                    <a:lnTo>
                      <a:pt x="228" y="216"/>
                    </a:lnTo>
                    <a:lnTo>
                      <a:pt x="205" y="235"/>
                    </a:lnTo>
                    <a:lnTo>
                      <a:pt x="176" y="247"/>
                    </a:lnTo>
                    <a:lnTo>
                      <a:pt x="156" y="255"/>
                    </a:lnTo>
                    <a:lnTo>
                      <a:pt x="139" y="266"/>
                    </a:lnTo>
                    <a:lnTo>
                      <a:pt x="123" y="277"/>
                    </a:lnTo>
                    <a:lnTo>
                      <a:pt x="111" y="292"/>
                    </a:lnTo>
                    <a:lnTo>
                      <a:pt x="101" y="306"/>
                    </a:lnTo>
                    <a:lnTo>
                      <a:pt x="97" y="320"/>
                    </a:lnTo>
                    <a:lnTo>
                      <a:pt x="95" y="336"/>
                    </a:lnTo>
                    <a:lnTo>
                      <a:pt x="98" y="352"/>
                    </a:lnTo>
                    <a:lnTo>
                      <a:pt x="86" y="345"/>
                    </a:lnTo>
                    <a:lnTo>
                      <a:pt x="76" y="334"/>
                    </a:lnTo>
                    <a:lnTo>
                      <a:pt x="70" y="320"/>
                    </a:lnTo>
                    <a:lnTo>
                      <a:pt x="68" y="306"/>
                    </a:lnTo>
                    <a:lnTo>
                      <a:pt x="68" y="290"/>
                    </a:lnTo>
                    <a:lnTo>
                      <a:pt x="73" y="276"/>
                    </a:lnTo>
                    <a:lnTo>
                      <a:pt x="83" y="263"/>
                    </a:lnTo>
                    <a:lnTo>
                      <a:pt x="93" y="254"/>
                    </a:lnTo>
                    <a:lnTo>
                      <a:pt x="84" y="247"/>
                    </a:lnTo>
                    <a:lnTo>
                      <a:pt x="79" y="239"/>
                    </a:lnTo>
                    <a:lnTo>
                      <a:pt x="76" y="230"/>
                    </a:lnTo>
                    <a:lnTo>
                      <a:pt x="76" y="220"/>
                    </a:lnTo>
                    <a:lnTo>
                      <a:pt x="79" y="211"/>
                    </a:lnTo>
                    <a:lnTo>
                      <a:pt x="86" y="203"/>
                    </a:lnTo>
                    <a:lnTo>
                      <a:pt x="95" y="198"/>
                    </a:lnTo>
                    <a:lnTo>
                      <a:pt x="106" y="195"/>
                    </a:lnTo>
                    <a:lnTo>
                      <a:pt x="98" y="185"/>
                    </a:lnTo>
                    <a:lnTo>
                      <a:pt x="95" y="176"/>
                    </a:lnTo>
                    <a:lnTo>
                      <a:pt x="95" y="166"/>
                    </a:lnTo>
                    <a:lnTo>
                      <a:pt x="98" y="155"/>
                    </a:lnTo>
                    <a:lnTo>
                      <a:pt x="104" y="147"/>
                    </a:lnTo>
                    <a:lnTo>
                      <a:pt x="114" y="140"/>
                    </a:lnTo>
                    <a:lnTo>
                      <a:pt x="125" y="135"/>
                    </a:lnTo>
                    <a:lnTo>
                      <a:pt x="137" y="133"/>
                    </a:lnTo>
                    <a:lnTo>
                      <a:pt x="137" y="146"/>
                    </a:lnTo>
                    <a:lnTo>
                      <a:pt x="142" y="157"/>
                    </a:lnTo>
                    <a:lnTo>
                      <a:pt x="147" y="165"/>
                    </a:lnTo>
                    <a:lnTo>
                      <a:pt x="154" y="170"/>
                    </a:lnTo>
                    <a:lnTo>
                      <a:pt x="164" y="173"/>
                    </a:lnTo>
                    <a:lnTo>
                      <a:pt x="173" y="174"/>
                    </a:lnTo>
                    <a:lnTo>
                      <a:pt x="194" y="170"/>
                    </a:lnTo>
                    <a:lnTo>
                      <a:pt x="212" y="157"/>
                    </a:lnTo>
                    <a:lnTo>
                      <a:pt x="219" y="147"/>
                    </a:lnTo>
                    <a:lnTo>
                      <a:pt x="225" y="138"/>
                    </a:lnTo>
                    <a:lnTo>
                      <a:pt x="226" y="125"/>
                    </a:lnTo>
                    <a:lnTo>
                      <a:pt x="226" y="111"/>
                    </a:lnTo>
                    <a:lnTo>
                      <a:pt x="223" y="95"/>
                    </a:lnTo>
                    <a:lnTo>
                      <a:pt x="216" y="79"/>
                    </a:lnTo>
                    <a:lnTo>
                      <a:pt x="208" y="68"/>
                    </a:lnTo>
                    <a:lnTo>
                      <a:pt x="198" y="59"/>
                    </a:lnTo>
                    <a:lnTo>
                      <a:pt x="187" y="51"/>
                    </a:lnTo>
                    <a:lnTo>
                      <a:pt x="175" y="46"/>
                    </a:lnTo>
                    <a:lnTo>
                      <a:pt x="161" y="43"/>
                    </a:lnTo>
                    <a:lnTo>
                      <a:pt x="145" y="43"/>
                    </a:lnTo>
                    <a:lnTo>
                      <a:pt x="129" y="48"/>
                    </a:lnTo>
                    <a:lnTo>
                      <a:pt x="112" y="56"/>
                    </a:lnTo>
                    <a:lnTo>
                      <a:pt x="95" y="68"/>
                    </a:lnTo>
                    <a:lnTo>
                      <a:pt x="76" y="86"/>
                    </a:lnTo>
                    <a:lnTo>
                      <a:pt x="73" y="90"/>
                    </a:lnTo>
                    <a:lnTo>
                      <a:pt x="68" y="95"/>
                    </a:lnTo>
                    <a:lnTo>
                      <a:pt x="62" y="106"/>
                    </a:lnTo>
                    <a:lnTo>
                      <a:pt x="57" y="122"/>
                    </a:lnTo>
                    <a:lnTo>
                      <a:pt x="53" y="140"/>
                    </a:lnTo>
                    <a:lnTo>
                      <a:pt x="50" y="162"/>
                    </a:lnTo>
                    <a:lnTo>
                      <a:pt x="47" y="209"/>
                    </a:lnTo>
                    <a:lnTo>
                      <a:pt x="47" y="260"/>
                    </a:lnTo>
                    <a:lnTo>
                      <a:pt x="42" y="407"/>
                    </a:lnTo>
                    <a:lnTo>
                      <a:pt x="190" y="404"/>
                    </a:lnTo>
                    <a:lnTo>
                      <a:pt x="241" y="404"/>
                    </a:lnTo>
                    <a:lnTo>
                      <a:pt x="288" y="401"/>
                    </a:lnTo>
                    <a:lnTo>
                      <a:pt x="308" y="399"/>
                    </a:lnTo>
                    <a:lnTo>
                      <a:pt x="327" y="394"/>
                    </a:lnTo>
                    <a:lnTo>
                      <a:pt x="342" y="390"/>
                    </a:lnTo>
                    <a:lnTo>
                      <a:pt x="353" y="383"/>
                    </a:lnTo>
                    <a:lnTo>
                      <a:pt x="363" y="375"/>
                    </a:lnTo>
                    <a:lnTo>
                      <a:pt x="381" y="356"/>
                    </a:lnTo>
                    <a:lnTo>
                      <a:pt x="394" y="337"/>
                    </a:lnTo>
                    <a:lnTo>
                      <a:pt x="402" y="320"/>
                    </a:lnTo>
                    <a:lnTo>
                      <a:pt x="405" y="304"/>
                    </a:lnTo>
                    <a:lnTo>
                      <a:pt x="406" y="290"/>
                    </a:lnTo>
                    <a:lnTo>
                      <a:pt x="403" y="276"/>
                    </a:lnTo>
                    <a:lnTo>
                      <a:pt x="397" y="263"/>
                    </a:lnTo>
                    <a:lnTo>
                      <a:pt x="389" y="252"/>
                    </a:lnTo>
                    <a:lnTo>
                      <a:pt x="369" y="235"/>
                    </a:lnTo>
                    <a:lnTo>
                      <a:pt x="353" y="227"/>
                    </a:lnTo>
                    <a:lnTo>
                      <a:pt x="338" y="223"/>
                    </a:lnTo>
                    <a:lnTo>
                      <a:pt x="324" y="223"/>
                    </a:lnTo>
                    <a:lnTo>
                      <a:pt x="311" y="225"/>
                    </a:lnTo>
                    <a:lnTo>
                      <a:pt x="302" y="231"/>
                    </a:lnTo>
                    <a:lnTo>
                      <a:pt x="292" y="238"/>
                    </a:lnTo>
                    <a:lnTo>
                      <a:pt x="280" y="257"/>
                    </a:lnTo>
                    <a:lnTo>
                      <a:pt x="275" y="277"/>
                    </a:lnTo>
                    <a:lnTo>
                      <a:pt x="275" y="287"/>
                    </a:lnTo>
                    <a:lnTo>
                      <a:pt x="278" y="296"/>
                    </a:lnTo>
                    <a:lnTo>
                      <a:pt x="284" y="304"/>
                    </a:lnTo>
                    <a:lnTo>
                      <a:pt x="292" y="309"/>
                    </a:lnTo>
                    <a:lnTo>
                      <a:pt x="303" y="314"/>
                    </a:lnTo>
                    <a:lnTo>
                      <a:pt x="316" y="314"/>
                    </a:lnTo>
                    <a:lnTo>
                      <a:pt x="314" y="326"/>
                    </a:lnTo>
                    <a:lnTo>
                      <a:pt x="309" y="337"/>
                    </a:lnTo>
                    <a:lnTo>
                      <a:pt x="302" y="345"/>
                    </a:lnTo>
                    <a:lnTo>
                      <a:pt x="294" y="352"/>
                    </a:lnTo>
                    <a:lnTo>
                      <a:pt x="283" y="355"/>
                    </a:lnTo>
                    <a:lnTo>
                      <a:pt x="273" y="355"/>
                    </a:lnTo>
                    <a:lnTo>
                      <a:pt x="262" y="352"/>
                    </a:lnTo>
                    <a:lnTo>
                      <a:pt x="253" y="344"/>
                    </a:lnTo>
                    <a:lnTo>
                      <a:pt x="252" y="355"/>
                    </a:lnTo>
                    <a:lnTo>
                      <a:pt x="245" y="364"/>
                    </a:lnTo>
                    <a:lnTo>
                      <a:pt x="239" y="371"/>
                    </a:lnTo>
                    <a:lnTo>
                      <a:pt x="231" y="374"/>
                    </a:lnTo>
                    <a:lnTo>
                      <a:pt x="222" y="375"/>
                    </a:lnTo>
                    <a:lnTo>
                      <a:pt x="212" y="372"/>
                    </a:lnTo>
                    <a:lnTo>
                      <a:pt x="205" y="366"/>
                    </a:lnTo>
                    <a:lnTo>
                      <a:pt x="198" y="356"/>
                    </a:lnTo>
                    <a:lnTo>
                      <a:pt x="189" y="369"/>
                    </a:lnTo>
                    <a:lnTo>
                      <a:pt x="176" y="377"/>
                    </a:lnTo>
                    <a:lnTo>
                      <a:pt x="162" y="382"/>
                    </a:lnTo>
                    <a:lnTo>
                      <a:pt x="147" y="383"/>
                    </a:lnTo>
                    <a:lnTo>
                      <a:pt x="131" y="380"/>
                    </a:lnTo>
                    <a:lnTo>
                      <a:pt x="117" y="374"/>
                    </a:lnTo>
                    <a:lnTo>
                      <a:pt x="106" y="364"/>
                    </a:lnTo>
                    <a:lnTo>
                      <a:pt x="98" y="352"/>
                    </a:lnTo>
                    <a:lnTo>
                      <a:pt x="114" y="355"/>
                    </a:lnTo>
                    <a:lnTo>
                      <a:pt x="129" y="353"/>
                    </a:lnTo>
                    <a:lnTo>
                      <a:pt x="145" y="349"/>
                    </a:lnTo>
                    <a:lnTo>
                      <a:pt x="161" y="339"/>
                    </a:lnTo>
                    <a:lnTo>
                      <a:pt x="173" y="328"/>
                    </a:lnTo>
                    <a:lnTo>
                      <a:pt x="186" y="312"/>
                    </a:lnTo>
                    <a:lnTo>
                      <a:pt x="197" y="295"/>
                    </a:lnTo>
                    <a:lnTo>
                      <a:pt x="205" y="274"/>
                    </a:lnTo>
                    <a:lnTo>
                      <a:pt x="217" y="246"/>
                    </a:lnTo>
                    <a:lnTo>
                      <a:pt x="236" y="220"/>
                    </a:lnTo>
                    <a:lnTo>
                      <a:pt x="258" y="200"/>
                    </a:lnTo>
                    <a:lnTo>
                      <a:pt x="286" y="184"/>
                    </a:lnTo>
                    <a:lnTo>
                      <a:pt x="314" y="176"/>
                    </a:lnTo>
                    <a:lnTo>
                      <a:pt x="344" y="176"/>
                    </a:lnTo>
                    <a:lnTo>
                      <a:pt x="360" y="179"/>
                    </a:lnTo>
                    <a:lnTo>
                      <a:pt x="375" y="184"/>
                    </a:lnTo>
                    <a:lnTo>
                      <a:pt x="389" y="192"/>
                    </a:lnTo>
                    <a:lnTo>
                      <a:pt x="403" y="203"/>
                    </a:lnTo>
                    <a:lnTo>
                      <a:pt x="422" y="223"/>
                    </a:lnTo>
                    <a:lnTo>
                      <a:pt x="436" y="244"/>
                    </a:lnTo>
                    <a:lnTo>
                      <a:pt x="444" y="265"/>
                    </a:lnTo>
                    <a:lnTo>
                      <a:pt x="449" y="287"/>
                    </a:lnTo>
                    <a:lnTo>
                      <a:pt x="449" y="309"/>
                    </a:lnTo>
                    <a:lnTo>
                      <a:pt x="444" y="331"/>
                    </a:lnTo>
                    <a:lnTo>
                      <a:pt x="436" y="352"/>
                    </a:lnTo>
                    <a:lnTo>
                      <a:pt x="425" y="372"/>
                    </a:lnTo>
                    <a:lnTo>
                      <a:pt x="411" y="393"/>
                    </a:lnTo>
                    <a:lnTo>
                      <a:pt x="394" y="410"/>
                    </a:lnTo>
                    <a:lnTo>
                      <a:pt x="389" y="417"/>
                    </a:lnTo>
                    <a:lnTo>
                      <a:pt x="374" y="426"/>
                    </a:lnTo>
                    <a:lnTo>
                      <a:pt x="355" y="436"/>
                    </a:lnTo>
                    <a:lnTo>
                      <a:pt x="333" y="442"/>
                    </a:lnTo>
                    <a:lnTo>
                      <a:pt x="309" y="447"/>
                    </a:lnTo>
                    <a:lnTo>
                      <a:pt x="253" y="451"/>
                    </a:lnTo>
                    <a:lnTo>
                      <a:pt x="195" y="453"/>
                    </a:lnTo>
                    <a:lnTo>
                      <a:pt x="194" y="451"/>
                    </a:lnTo>
                    <a:lnTo>
                      <a:pt x="0" y="453"/>
                    </a:lnTo>
                    <a:lnTo>
                      <a:pt x="0" y="257"/>
                    </a:lnTo>
                    <a:lnTo>
                      <a:pt x="1" y="257"/>
                    </a:lnTo>
                    <a:lnTo>
                      <a:pt x="1" y="197"/>
                    </a:lnTo>
                    <a:lnTo>
                      <a:pt x="7" y="140"/>
                    </a:lnTo>
                    <a:lnTo>
                      <a:pt x="12" y="116"/>
                    </a:lnTo>
                    <a:lnTo>
                      <a:pt x="18" y="94"/>
                    </a:lnTo>
                    <a:lnTo>
                      <a:pt x="26" y="75"/>
                    </a:lnTo>
                    <a:lnTo>
                      <a:pt x="36" y="60"/>
                    </a:lnTo>
                    <a:lnTo>
                      <a:pt x="40" y="54"/>
                    </a:lnTo>
                    <a:lnTo>
                      <a:pt x="78" y="24"/>
                    </a:lnTo>
                    <a:lnTo>
                      <a:pt x="78" y="22"/>
                    </a:lnTo>
                    <a:lnTo>
                      <a:pt x="78" y="24"/>
                    </a:lnTo>
                    <a:close/>
                  </a:path>
                </a:pathLst>
              </a:custGeom>
              <a:solidFill>
                <a:srgbClr val="B200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32" name="Freeform 20">
                <a:extLst>
                  <a:ext uri="{FF2B5EF4-FFF2-40B4-BE49-F238E27FC236}">
                    <a16:creationId xmlns:a16="http://schemas.microsoft.com/office/drawing/2014/main" xmlns="" id="{00000000-0008-0000-0800-0000642F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899" y="15958"/>
                <a:ext cx="4535" cy="73"/>
              </a:xfrm>
              <a:custGeom>
                <a:avLst/>
                <a:gdLst>
                  <a:gd name="T0" fmla="*/ 53820 w 2556"/>
                  <a:gd name="T1" fmla="*/ 0 h 73"/>
                  <a:gd name="T2" fmla="*/ 72940 w 2556"/>
                  <a:gd name="T3" fmla="*/ 8 h 73"/>
                  <a:gd name="T4" fmla="*/ 96530 w 2556"/>
                  <a:gd name="T5" fmla="*/ 13 h 73"/>
                  <a:gd name="T6" fmla="*/ 129414 w 2556"/>
                  <a:gd name="T7" fmla="*/ 19 h 73"/>
                  <a:gd name="T8" fmla="*/ 164504 w 2556"/>
                  <a:gd name="T9" fmla="*/ 22 h 73"/>
                  <a:gd name="T10" fmla="*/ 247983 w 2556"/>
                  <a:gd name="T11" fmla="*/ 27 h 73"/>
                  <a:gd name="T12" fmla="*/ 334575 w 2556"/>
                  <a:gd name="T13" fmla="*/ 29 h 73"/>
                  <a:gd name="T14" fmla="*/ 334575 w 2556"/>
                  <a:gd name="T15" fmla="*/ 27 h 73"/>
                  <a:gd name="T16" fmla="*/ 4413298 w 2556"/>
                  <a:gd name="T17" fmla="*/ 27 h 73"/>
                  <a:gd name="T18" fmla="*/ 4413298 w 2556"/>
                  <a:gd name="T19" fmla="*/ 73 h 73"/>
                  <a:gd name="T20" fmla="*/ 229614 w 2556"/>
                  <a:gd name="T21" fmla="*/ 73 h 73"/>
                  <a:gd name="T22" fmla="*/ 138165 w 2556"/>
                  <a:gd name="T23" fmla="*/ 67 h 73"/>
                  <a:gd name="T24" fmla="*/ 95490 w 2556"/>
                  <a:gd name="T25" fmla="*/ 62 h 73"/>
                  <a:gd name="T26" fmla="*/ 57568 w 2556"/>
                  <a:gd name="T27" fmla="*/ 56 h 73"/>
                  <a:gd name="T28" fmla="*/ 27520 w 2556"/>
                  <a:gd name="T29" fmla="*/ 48 h 73"/>
                  <a:gd name="T30" fmla="*/ 0 w 2556"/>
                  <a:gd name="T31" fmla="*/ 38 h 73"/>
                  <a:gd name="T32" fmla="*/ 29043 w 2556"/>
                  <a:gd name="T33" fmla="*/ 21 h 73"/>
                  <a:gd name="T34" fmla="*/ 53820 w 2556"/>
                  <a:gd name="T35" fmla="*/ 0 h 73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w 2556"/>
                  <a:gd name="T55" fmla="*/ 0 h 73"/>
                  <a:gd name="T56" fmla="*/ 2556 w 2556"/>
                  <a:gd name="T57" fmla="*/ 73 h 73"/>
                </a:gdLst>
                <a:ahLst/>
                <a:cxnLst>
                  <a:cxn ang="T36">
                    <a:pos x="T0" y="T1"/>
                  </a:cxn>
                  <a:cxn ang="T37">
                    <a:pos x="T2" y="T3"/>
                  </a:cxn>
                  <a:cxn ang="T38">
                    <a:pos x="T4" y="T5"/>
                  </a:cxn>
                  <a:cxn ang="T39">
                    <a:pos x="T6" y="T7"/>
                  </a:cxn>
                  <a:cxn ang="T40">
                    <a:pos x="T8" y="T9"/>
                  </a:cxn>
                  <a:cxn ang="T41">
                    <a:pos x="T10" y="T11"/>
                  </a:cxn>
                  <a:cxn ang="T42">
                    <a:pos x="T12" y="T13"/>
                  </a:cxn>
                  <a:cxn ang="T43">
                    <a:pos x="T14" y="T15"/>
                  </a:cxn>
                  <a:cxn ang="T44">
                    <a:pos x="T16" y="T17"/>
                  </a:cxn>
                  <a:cxn ang="T45">
                    <a:pos x="T18" y="T19"/>
                  </a:cxn>
                  <a:cxn ang="T46">
                    <a:pos x="T20" y="T21"/>
                  </a:cxn>
                  <a:cxn ang="T47">
                    <a:pos x="T22" y="T23"/>
                  </a:cxn>
                  <a:cxn ang="T48">
                    <a:pos x="T24" y="T25"/>
                  </a:cxn>
                  <a:cxn ang="T49">
                    <a:pos x="T26" y="T27"/>
                  </a:cxn>
                  <a:cxn ang="T50">
                    <a:pos x="T28" y="T29"/>
                  </a:cxn>
                  <a:cxn ang="T51">
                    <a:pos x="T30" y="T31"/>
                  </a:cxn>
                  <a:cxn ang="T52">
                    <a:pos x="T32" y="T33"/>
                  </a:cxn>
                  <a:cxn ang="T53">
                    <a:pos x="T34" y="T35"/>
                  </a:cxn>
                </a:cxnLst>
                <a:rect l="T54" t="T55" r="T56" b="T57"/>
                <a:pathLst>
                  <a:path w="2556" h="73">
                    <a:moveTo>
                      <a:pt x="31" y="0"/>
                    </a:moveTo>
                    <a:lnTo>
                      <a:pt x="42" y="8"/>
                    </a:lnTo>
                    <a:lnTo>
                      <a:pt x="56" y="13"/>
                    </a:lnTo>
                    <a:lnTo>
                      <a:pt x="75" y="19"/>
                    </a:lnTo>
                    <a:lnTo>
                      <a:pt x="95" y="22"/>
                    </a:lnTo>
                    <a:lnTo>
                      <a:pt x="144" y="27"/>
                    </a:lnTo>
                    <a:lnTo>
                      <a:pt x="194" y="29"/>
                    </a:lnTo>
                    <a:lnTo>
                      <a:pt x="194" y="27"/>
                    </a:lnTo>
                    <a:lnTo>
                      <a:pt x="2556" y="27"/>
                    </a:lnTo>
                    <a:lnTo>
                      <a:pt x="2556" y="73"/>
                    </a:lnTo>
                    <a:lnTo>
                      <a:pt x="133" y="73"/>
                    </a:lnTo>
                    <a:lnTo>
                      <a:pt x="80" y="67"/>
                    </a:lnTo>
                    <a:lnTo>
                      <a:pt x="55" y="62"/>
                    </a:lnTo>
                    <a:lnTo>
                      <a:pt x="33" y="56"/>
                    </a:lnTo>
                    <a:lnTo>
                      <a:pt x="16" y="48"/>
                    </a:lnTo>
                    <a:lnTo>
                      <a:pt x="0" y="38"/>
                    </a:lnTo>
                    <a:lnTo>
                      <a:pt x="17" y="21"/>
                    </a:lnTo>
                    <a:lnTo>
                      <a:pt x="31" y="0"/>
                    </a:lnTo>
                    <a:close/>
                  </a:path>
                </a:pathLst>
              </a:custGeom>
              <a:solidFill>
                <a:srgbClr val="0000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33" name="Freeform 21">
                <a:extLst>
                  <a:ext uri="{FF2B5EF4-FFF2-40B4-BE49-F238E27FC236}">
                    <a16:creationId xmlns:a16="http://schemas.microsoft.com/office/drawing/2014/main" xmlns="" id="{00000000-0008-0000-0800-0000652F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852" y="15754"/>
                <a:ext cx="349" cy="207"/>
              </a:xfrm>
              <a:custGeom>
                <a:avLst/>
                <a:gdLst>
                  <a:gd name="T0" fmla="*/ 50 w 349"/>
                  <a:gd name="T1" fmla="*/ 150 h 207"/>
                  <a:gd name="T2" fmla="*/ 43 w 349"/>
                  <a:gd name="T3" fmla="*/ 117 h 207"/>
                  <a:gd name="T4" fmla="*/ 49 w 349"/>
                  <a:gd name="T5" fmla="*/ 90 h 207"/>
                  <a:gd name="T6" fmla="*/ 68 w 349"/>
                  <a:gd name="T7" fmla="*/ 68 h 207"/>
                  <a:gd name="T8" fmla="*/ 96 w 349"/>
                  <a:gd name="T9" fmla="*/ 52 h 207"/>
                  <a:gd name="T10" fmla="*/ 124 w 349"/>
                  <a:gd name="T11" fmla="*/ 48 h 207"/>
                  <a:gd name="T12" fmla="*/ 147 w 349"/>
                  <a:gd name="T13" fmla="*/ 55 h 207"/>
                  <a:gd name="T14" fmla="*/ 168 w 349"/>
                  <a:gd name="T15" fmla="*/ 81 h 207"/>
                  <a:gd name="T16" fmla="*/ 171 w 349"/>
                  <a:gd name="T17" fmla="*/ 111 h 207"/>
                  <a:gd name="T18" fmla="*/ 163 w 349"/>
                  <a:gd name="T19" fmla="*/ 128 h 207"/>
                  <a:gd name="T20" fmla="*/ 144 w 349"/>
                  <a:gd name="T21" fmla="*/ 138 h 207"/>
                  <a:gd name="T22" fmla="*/ 133 w 349"/>
                  <a:gd name="T23" fmla="*/ 150 h 207"/>
                  <a:gd name="T24" fmla="*/ 146 w 349"/>
                  <a:gd name="T25" fmla="*/ 171 h 207"/>
                  <a:gd name="T26" fmla="*/ 165 w 349"/>
                  <a:gd name="T27" fmla="*/ 181 h 207"/>
                  <a:gd name="T28" fmla="*/ 183 w 349"/>
                  <a:gd name="T29" fmla="*/ 176 h 207"/>
                  <a:gd name="T30" fmla="*/ 196 w 349"/>
                  <a:gd name="T31" fmla="*/ 179 h 207"/>
                  <a:gd name="T32" fmla="*/ 208 w 349"/>
                  <a:gd name="T33" fmla="*/ 195 h 207"/>
                  <a:gd name="T34" fmla="*/ 227 w 349"/>
                  <a:gd name="T35" fmla="*/ 200 h 207"/>
                  <a:gd name="T36" fmla="*/ 244 w 349"/>
                  <a:gd name="T37" fmla="*/ 192 h 207"/>
                  <a:gd name="T38" fmla="*/ 260 w 349"/>
                  <a:gd name="T39" fmla="*/ 193 h 207"/>
                  <a:gd name="T40" fmla="*/ 287 w 349"/>
                  <a:gd name="T41" fmla="*/ 206 h 207"/>
                  <a:gd name="T42" fmla="*/ 318 w 349"/>
                  <a:gd name="T43" fmla="*/ 206 h 207"/>
                  <a:gd name="T44" fmla="*/ 341 w 349"/>
                  <a:gd name="T45" fmla="*/ 190 h 207"/>
                  <a:gd name="T46" fmla="*/ 334 w 349"/>
                  <a:gd name="T47" fmla="*/ 181 h 207"/>
                  <a:gd name="T48" fmla="*/ 304 w 349"/>
                  <a:gd name="T49" fmla="*/ 174 h 207"/>
                  <a:gd name="T50" fmla="*/ 276 w 349"/>
                  <a:gd name="T51" fmla="*/ 152 h 207"/>
                  <a:gd name="T52" fmla="*/ 252 w 349"/>
                  <a:gd name="T53" fmla="*/ 119 h 207"/>
                  <a:gd name="T54" fmla="*/ 232 w 349"/>
                  <a:gd name="T55" fmla="*/ 70 h 207"/>
                  <a:gd name="T56" fmla="*/ 190 w 349"/>
                  <a:gd name="T57" fmla="*/ 24 h 207"/>
                  <a:gd name="T58" fmla="*/ 133 w 349"/>
                  <a:gd name="T59" fmla="*/ 0 h 207"/>
                  <a:gd name="T60" fmla="*/ 90 w 349"/>
                  <a:gd name="T61" fmla="*/ 3 h 207"/>
                  <a:gd name="T62" fmla="*/ 60 w 349"/>
                  <a:gd name="T63" fmla="*/ 16 h 207"/>
                  <a:gd name="T64" fmla="*/ 25 w 349"/>
                  <a:gd name="T65" fmla="*/ 48 h 207"/>
                  <a:gd name="T66" fmla="*/ 3 w 349"/>
                  <a:gd name="T67" fmla="*/ 93 h 207"/>
                  <a:gd name="T68" fmla="*/ 2 w 349"/>
                  <a:gd name="T69" fmla="*/ 139 h 207"/>
                  <a:gd name="T70" fmla="*/ 18 w 349"/>
                  <a:gd name="T71" fmla="*/ 185 h 207"/>
                  <a:gd name="T72" fmla="*/ 50 w 349"/>
                  <a:gd name="T73" fmla="*/ 188 h 207"/>
                  <a:gd name="T74" fmla="*/ 61 w 349"/>
                  <a:gd name="T75" fmla="*/ 169 h 207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w 349"/>
                  <a:gd name="T115" fmla="*/ 0 h 207"/>
                  <a:gd name="T116" fmla="*/ 349 w 349"/>
                  <a:gd name="T117" fmla="*/ 207 h 207"/>
                </a:gdLst>
                <a:ahLst/>
                <a:cxnLst>
                  <a:cxn ang="T76">
                    <a:pos x="T0" y="T1"/>
                  </a:cxn>
                  <a:cxn ang="T77">
                    <a:pos x="T2" y="T3"/>
                  </a:cxn>
                  <a:cxn ang="T78">
                    <a:pos x="T4" y="T5"/>
                  </a:cxn>
                  <a:cxn ang="T79">
                    <a:pos x="T6" y="T7"/>
                  </a:cxn>
                  <a:cxn ang="T80">
                    <a:pos x="T8" y="T9"/>
                  </a:cxn>
                  <a:cxn ang="T81">
                    <a:pos x="T10" y="T11"/>
                  </a:cxn>
                  <a:cxn ang="T82">
                    <a:pos x="T12" y="T13"/>
                  </a:cxn>
                  <a:cxn ang="T83">
                    <a:pos x="T14" y="T15"/>
                  </a:cxn>
                  <a:cxn ang="T84">
                    <a:pos x="T16" y="T17"/>
                  </a:cxn>
                  <a:cxn ang="T85">
                    <a:pos x="T18" y="T19"/>
                  </a:cxn>
                  <a:cxn ang="T86">
                    <a:pos x="T20" y="T21"/>
                  </a:cxn>
                  <a:cxn ang="T87">
                    <a:pos x="T22" y="T23"/>
                  </a:cxn>
                  <a:cxn ang="T88">
                    <a:pos x="T24" y="T25"/>
                  </a:cxn>
                  <a:cxn ang="T89">
                    <a:pos x="T26" y="T27"/>
                  </a:cxn>
                  <a:cxn ang="T90">
                    <a:pos x="T28" y="T29"/>
                  </a:cxn>
                  <a:cxn ang="T91">
                    <a:pos x="T30" y="T31"/>
                  </a:cxn>
                  <a:cxn ang="T92">
                    <a:pos x="T32" y="T33"/>
                  </a:cxn>
                  <a:cxn ang="T93">
                    <a:pos x="T34" y="T35"/>
                  </a:cxn>
                  <a:cxn ang="T94">
                    <a:pos x="T36" y="T37"/>
                  </a:cxn>
                  <a:cxn ang="T95">
                    <a:pos x="T38" y="T39"/>
                  </a:cxn>
                  <a:cxn ang="T96">
                    <a:pos x="T40" y="T41"/>
                  </a:cxn>
                  <a:cxn ang="T97">
                    <a:pos x="T42" y="T43"/>
                  </a:cxn>
                  <a:cxn ang="T98">
                    <a:pos x="T44" y="T45"/>
                  </a:cxn>
                  <a:cxn ang="T99">
                    <a:pos x="T46" y="T47"/>
                  </a:cxn>
                  <a:cxn ang="T100">
                    <a:pos x="T48" y="T49"/>
                  </a:cxn>
                  <a:cxn ang="T101">
                    <a:pos x="T50" y="T51"/>
                  </a:cxn>
                  <a:cxn ang="T102">
                    <a:pos x="T52" y="T53"/>
                  </a:cxn>
                  <a:cxn ang="T103">
                    <a:pos x="T54" y="T55"/>
                  </a:cxn>
                  <a:cxn ang="T104">
                    <a:pos x="T56" y="T57"/>
                  </a:cxn>
                  <a:cxn ang="T105">
                    <a:pos x="T58" y="T59"/>
                  </a:cxn>
                  <a:cxn ang="T106">
                    <a:pos x="T60" y="T61"/>
                  </a:cxn>
                  <a:cxn ang="T107">
                    <a:pos x="T62" y="T63"/>
                  </a:cxn>
                  <a:cxn ang="T108">
                    <a:pos x="T64" y="T65"/>
                  </a:cxn>
                  <a:cxn ang="T109">
                    <a:pos x="T66" y="T67"/>
                  </a:cxn>
                  <a:cxn ang="T110">
                    <a:pos x="T68" y="T69"/>
                  </a:cxn>
                  <a:cxn ang="T111">
                    <a:pos x="T70" y="T71"/>
                  </a:cxn>
                  <a:cxn ang="T112">
                    <a:pos x="T72" y="T73"/>
                  </a:cxn>
                  <a:cxn ang="T113">
                    <a:pos x="T74" y="T75"/>
                  </a:cxn>
                </a:cxnLst>
                <a:rect l="T114" t="T115" r="T116" b="T117"/>
                <a:pathLst>
                  <a:path w="349" h="207">
                    <a:moveTo>
                      <a:pt x="63" y="169"/>
                    </a:moveTo>
                    <a:lnTo>
                      <a:pt x="50" y="150"/>
                    </a:lnTo>
                    <a:lnTo>
                      <a:pt x="44" y="133"/>
                    </a:lnTo>
                    <a:lnTo>
                      <a:pt x="43" y="117"/>
                    </a:lnTo>
                    <a:lnTo>
                      <a:pt x="44" y="103"/>
                    </a:lnTo>
                    <a:lnTo>
                      <a:pt x="49" y="90"/>
                    </a:lnTo>
                    <a:lnTo>
                      <a:pt x="57" y="78"/>
                    </a:lnTo>
                    <a:lnTo>
                      <a:pt x="68" y="68"/>
                    </a:lnTo>
                    <a:lnTo>
                      <a:pt x="80" y="60"/>
                    </a:lnTo>
                    <a:lnTo>
                      <a:pt x="96" y="52"/>
                    </a:lnTo>
                    <a:lnTo>
                      <a:pt x="111" y="48"/>
                    </a:lnTo>
                    <a:lnTo>
                      <a:pt x="124" y="48"/>
                    </a:lnTo>
                    <a:lnTo>
                      <a:pt x="136" y="51"/>
                    </a:lnTo>
                    <a:lnTo>
                      <a:pt x="147" y="55"/>
                    </a:lnTo>
                    <a:lnTo>
                      <a:pt x="155" y="62"/>
                    </a:lnTo>
                    <a:lnTo>
                      <a:pt x="168" y="81"/>
                    </a:lnTo>
                    <a:lnTo>
                      <a:pt x="172" y="101"/>
                    </a:lnTo>
                    <a:lnTo>
                      <a:pt x="171" y="111"/>
                    </a:lnTo>
                    <a:lnTo>
                      <a:pt x="168" y="120"/>
                    </a:lnTo>
                    <a:lnTo>
                      <a:pt x="163" y="128"/>
                    </a:lnTo>
                    <a:lnTo>
                      <a:pt x="155" y="133"/>
                    </a:lnTo>
                    <a:lnTo>
                      <a:pt x="144" y="138"/>
                    </a:lnTo>
                    <a:lnTo>
                      <a:pt x="132" y="138"/>
                    </a:lnTo>
                    <a:lnTo>
                      <a:pt x="133" y="150"/>
                    </a:lnTo>
                    <a:lnTo>
                      <a:pt x="138" y="162"/>
                    </a:lnTo>
                    <a:lnTo>
                      <a:pt x="146" y="171"/>
                    </a:lnTo>
                    <a:lnTo>
                      <a:pt x="154" y="177"/>
                    </a:lnTo>
                    <a:lnTo>
                      <a:pt x="165" y="181"/>
                    </a:lnTo>
                    <a:lnTo>
                      <a:pt x="174" y="179"/>
                    </a:lnTo>
                    <a:lnTo>
                      <a:pt x="183" y="176"/>
                    </a:lnTo>
                    <a:lnTo>
                      <a:pt x="193" y="168"/>
                    </a:lnTo>
                    <a:lnTo>
                      <a:pt x="196" y="179"/>
                    </a:lnTo>
                    <a:lnTo>
                      <a:pt x="201" y="188"/>
                    </a:lnTo>
                    <a:lnTo>
                      <a:pt x="208" y="195"/>
                    </a:lnTo>
                    <a:lnTo>
                      <a:pt x="218" y="200"/>
                    </a:lnTo>
                    <a:lnTo>
                      <a:pt x="227" y="200"/>
                    </a:lnTo>
                    <a:lnTo>
                      <a:pt x="237" y="196"/>
                    </a:lnTo>
                    <a:lnTo>
                      <a:pt x="244" y="192"/>
                    </a:lnTo>
                    <a:lnTo>
                      <a:pt x="251" y="182"/>
                    </a:lnTo>
                    <a:lnTo>
                      <a:pt x="260" y="193"/>
                    </a:lnTo>
                    <a:lnTo>
                      <a:pt x="273" y="203"/>
                    </a:lnTo>
                    <a:lnTo>
                      <a:pt x="287" y="206"/>
                    </a:lnTo>
                    <a:lnTo>
                      <a:pt x="302" y="207"/>
                    </a:lnTo>
                    <a:lnTo>
                      <a:pt x="318" y="206"/>
                    </a:lnTo>
                    <a:lnTo>
                      <a:pt x="331" y="200"/>
                    </a:lnTo>
                    <a:lnTo>
                      <a:pt x="341" y="190"/>
                    </a:lnTo>
                    <a:lnTo>
                      <a:pt x="349" y="177"/>
                    </a:lnTo>
                    <a:lnTo>
                      <a:pt x="334" y="181"/>
                    </a:lnTo>
                    <a:lnTo>
                      <a:pt x="318" y="179"/>
                    </a:lnTo>
                    <a:lnTo>
                      <a:pt x="304" y="174"/>
                    </a:lnTo>
                    <a:lnTo>
                      <a:pt x="288" y="165"/>
                    </a:lnTo>
                    <a:lnTo>
                      <a:pt x="276" y="152"/>
                    </a:lnTo>
                    <a:lnTo>
                      <a:pt x="263" y="136"/>
                    </a:lnTo>
                    <a:lnTo>
                      <a:pt x="252" y="119"/>
                    </a:lnTo>
                    <a:lnTo>
                      <a:pt x="244" y="98"/>
                    </a:lnTo>
                    <a:lnTo>
                      <a:pt x="232" y="70"/>
                    </a:lnTo>
                    <a:lnTo>
                      <a:pt x="213" y="44"/>
                    </a:lnTo>
                    <a:lnTo>
                      <a:pt x="190" y="24"/>
                    </a:lnTo>
                    <a:lnTo>
                      <a:pt x="163" y="8"/>
                    </a:lnTo>
                    <a:lnTo>
                      <a:pt x="133" y="0"/>
                    </a:lnTo>
                    <a:lnTo>
                      <a:pt x="104" y="0"/>
                    </a:lnTo>
                    <a:lnTo>
                      <a:pt x="90" y="3"/>
                    </a:lnTo>
                    <a:lnTo>
                      <a:pt x="74" y="8"/>
                    </a:lnTo>
                    <a:lnTo>
                      <a:pt x="60" y="16"/>
                    </a:lnTo>
                    <a:lnTo>
                      <a:pt x="46" y="27"/>
                    </a:lnTo>
                    <a:lnTo>
                      <a:pt x="25" y="48"/>
                    </a:lnTo>
                    <a:lnTo>
                      <a:pt x="11" y="71"/>
                    </a:lnTo>
                    <a:lnTo>
                      <a:pt x="3" y="93"/>
                    </a:lnTo>
                    <a:lnTo>
                      <a:pt x="0" y="117"/>
                    </a:lnTo>
                    <a:lnTo>
                      <a:pt x="2" y="139"/>
                    </a:lnTo>
                    <a:lnTo>
                      <a:pt x="8" y="163"/>
                    </a:lnTo>
                    <a:lnTo>
                      <a:pt x="18" y="185"/>
                    </a:lnTo>
                    <a:lnTo>
                      <a:pt x="32" y="207"/>
                    </a:lnTo>
                    <a:lnTo>
                      <a:pt x="50" y="188"/>
                    </a:lnTo>
                    <a:lnTo>
                      <a:pt x="63" y="169"/>
                    </a:lnTo>
                    <a:lnTo>
                      <a:pt x="61" y="169"/>
                    </a:lnTo>
                    <a:lnTo>
                      <a:pt x="63" y="169"/>
                    </a:lnTo>
                    <a:close/>
                  </a:path>
                </a:pathLst>
              </a:custGeom>
              <a:solidFill>
                <a:srgbClr val="0000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34" name="Freeform 22">
                <a:extLst>
                  <a:ext uri="{FF2B5EF4-FFF2-40B4-BE49-F238E27FC236}">
                    <a16:creationId xmlns:a16="http://schemas.microsoft.com/office/drawing/2014/main" xmlns="" id="{00000000-0008-0000-0800-0000662F0000}"/>
                  </a:ext>
                </a:extLst>
              </xdr:cNvPr>
              <xdr:cNvSpPr>
                <a:spLocks/>
              </xdr:cNvSpPr>
            </xdr:nvSpPr>
            <xdr:spPr bwMode="auto">
              <a:xfrm flipV="1">
                <a:off x="1593" y="15356"/>
                <a:ext cx="204" cy="353"/>
              </a:xfrm>
              <a:custGeom>
                <a:avLst/>
                <a:gdLst>
                  <a:gd name="T0" fmla="*/ 55 w 204"/>
                  <a:gd name="T1" fmla="*/ 49 h 353"/>
                  <a:gd name="T2" fmla="*/ 89 w 204"/>
                  <a:gd name="T3" fmla="*/ 41 h 353"/>
                  <a:gd name="T4" fmla="*/ 118 w 204"/>
                  <a:gd name="T5" fmla="*/ 48 h 353"/>
                  <a:gd name="T6" fmla="*/ 140 w 204"/>
                  <a:gd name="T7" fmla="*/ 67 h 353"/>
                  <a:gd name="T8" fmla="*/ 155 w 204"/>
                  <a:gd name="T9" fmla="*/ 95 h 353"/>
                  <a:gd name="T10" fmla="*/ 158 w 204"/>
                  <a:gd name="T11" fmla="*/ 125 h 353"/>
                  <a:gd name="T12" fmla="*/ 150 w 204"/>
                  <a:gd name="T13" fmla="*/ 147 h 353"/>
                  <a:gd name="T14" fmla="*/ 124 w 204"/>
                  <a:gd name="T15" fmla="*/ 170 h 353"/>
                  <a:gd name="T16" fmla="*/ 94 w 204"/>
                  <a:gd name="T17" fmla="*/ 173 h 353"/>
                  <a:gd name="T18" fmla="*/ 77 w 204"/>
                  <a:gd name="T19" fmla="*/ 165 h 353"/>
                  <a:gd name="T20" fmla="*/ 68 w 204"/>
                  <a:gd name="T21" fmla="*/ 146 h 353"/>
                  <a:gd name="T22" fmla="*/ 55 w 204"/>
                  <a:gd name="T23" fmla="*/ 135 h 353"/>
                  <a:gd name="T24" fmla="*/ 36 w 204"/>
                  <a:gd name="T25" fmla="*/ 147 h 353"/>
                  <a:gd name="T26" fmla="*/ 27 w 204"/>
                  <a:gd name="T27" fmla="*/ 166 h 353"/>
                  <a:gd name="T28" fmla="*/ 30 w 204"/>
                  <a:gd name="T29" fmla="*/ 185 h 353"/>
                  <a:gd name="T30" fmla="*/ 27 w 204"/>
                  <a:gd name="T31" fmla="*/ 196 h 353"/>
                  <a:gd name="T32" fmla="*/ 11 w 204"/>
                  <a:gd name="T33" fmla="*/ 209 h 353"/>
                  <a:gd name="T34" fmla="*/ 8 w 204"/>
                  <a:gd name="T35" fmla="*/ 228 h 353"/>
                  <a:gd name="T36" fmla="*/ 16 w 204"/>
                  <a:gd name="T37" fmla="*/ 246 h 353"/>
                  <a:gd name="T38" fmla="*/ 14 w 204"/>
                  <a:gd name="T39" fmla="*/ 261 h 353"/>
                  <a:gd name="T40" fmla="*/ 0 w 204"/>
                  <a:gd name="T41" fmla="*/ 288 h 353"/>
                  <a:gd name="T42" fmla="*/ 2 w 204"/>
                  <a:gd name="T43" fmla="*/ 320 h 353"/>
                  <a:gd name="T44" fmla="*/ 17 w 204"/>
                  <a:gd name="T45" fmla="*/ 345 h 353"/>
                  <a:gd name="T46" fmla="*/ 27 w 204"/>
                  <a:gd name="T47" fmla="*/ 337 h 353"/>
                  <a:gd name="T48" fmla="*/ 33 w 204"/>
                  <a:gd name="T49" fmla="*/ 306 h 353"/>
                  <a:gd name="T50" fmla="*/ 55 w 204"/>
                  <a:gd name="T51" fmla="*/ 277 h 353"/>
                  <a:gd name="T52" fmla="*/ 88 w 204"/>
                  <a:gd name="T53" fmla="*/ 253 h 353"/>
                  <a:gd name="T54" fmla="*/ 136 w 204"/>
                  <a:gd name="T55" fmla="*/ 233 h 353"/>
                  <a:gd name="T56" fmla="*/ 180 w 204"/>
                  <a:gd name="T57" fmla="*/ 192 h 353"/>
                  <a:gd name="T58" fmla="*/ 204 w 204"/>
                  <a:gd name="T59" fmla="*/ 135 h 353"/>
                  <a:gd name="T60" fmla="*/ 201 w 204"/>
                  <a:gd name="T61" fmla="*/ 89 h 353"/>
                  <a:gd name="T62" fmla="*/ 188 w 204"/>
                  <a:gd name="T63" fmla="*/ 59 h 353"/>
                  <a:gd name="T64" fmla="*/ 157 w 204"/>
                  <a:gd name="T65" fmla="*/ 24 h 353"/>
                  <a:gd name="T66" fmla="*/ 113 w 204"/>
                  <a:gd name="T67" fmla="*/ 2 h 353"/>
                  <a:gd name="T68" fmla="*/ 66 w 204"/>
                  <a:gd name="T69" fmla="*/ 2 h 353"/>
                  <a:gd name="T70" fmla="*/ 22 w 204"/>
                  <a:gd name="T71" fmla="*/ 18 h 353"/>
                  <a:gd name="T72" fmla="*/ 19 w 204"/>
                  <a:gd name="T73" fmla="*/ 49 h 353"/>
                  <a:gd name="T74" fmla="*/ 36 w 204"/>
                  <a:gd name="T75" fmla="*/ 60 h 353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w 204"/>
                  <a:gd name="T115" fmla="*/ 0 h 353"/>
                  <a:gd name="T116" fmla="*/ 204 w 204"/>
                  <a:gd name="T117" fmla="*/ 353 h 353"/>
                </a:gdLst>
                <a:ahLst/>
                <a:cxnLst>
                  <a:cxn ang="T76">
                    <a:pos x="T0" y="T1"/>
                  </a:cxn>
                  <a:cxn ang="T77">
                    <a:pos x="T2" y="T3"/>
                  </a:cxn>
                  <a:cxn ang="T78">
                    <a:pos x="T4" y="T5"/>
                  </a:cxn>
                  <a:cxn ang="T79">
                    <a:pos x="T6" y="T7"/>
                  </a:cxn>
                  <a:cxn ang="T80">
                    <a:pos x="T8" y="T9"/>
                  </a:cxn>
                  <a:cxn ang="T81">
                    <a:pos x="T10" y="T11"/>
                  </a:cxn>
                  <a:cxn ang="T82">
                    <a:pos x="T12" y="T13"/>
                  </a:cxn>
                  <a:cxn ang="T83">
                    <a:pos x="T14" y="T15"/>
                  </a:cxn>
                  <a:cxn ang="T84">
                    <a:pos x="T16" y="T17"/>
                  </a:cxn>
                  <a:cxn ang="T85">
                    <a:pos x="T18" y="T19"/>
                  </a:cxn>
                  <a:cxn ang="T86">
                    <a:pos x="T20" y="T21"/>
                  </a:cxn>
                  <a:cxn ang="T87">
                    <a:pos x="T22" y="T23"/>
                  </a:cxn>
                  <a:cxn ang="T88">
                    <a:pos x="T24" y="T25"/>
                  </a:cxn>
                  <a:cxn ang="T89">
                    <a:pos x="T26" y="T27"/>
                  </a:cxn>
                  <a:cxn ang="T90">
                    <a:pos x="T28" y="T29"/>
                  </a:cxn>
                  <a:cxn ang="T91">
                    <a:pos x="T30" y="T31"/>
                  </a:cxn>
                  <a:cxn ang="T92">
                    <a:pos x="T32" y="T33"/>
                  </a:cxn>
                  <a:cxn ang="T93">
                    <a:pos x="T34" y="T35"/>
                  </a:cxn>
                  <a:cxn ang="T94">
                    <a:pos x="T36" y="T37"/>
                  </a:cxn>
                  <a:cxn ang="T95">
                    <a:pos x="T38" y="T39"/>
                  </a:cxn>
                  <a:cxn ang="T96">
                    <a:pos x="T40" y="T41"/>
                  </a:cxn>
                  <a:cxn ang="T97">
                    <a:pos x="T42" y="T43"/>
                  </a:cxn>
                  <a:cxn ang="T98">
                    <a:pos x="T44" y="T45"/>
                  </a:cxn>
                  <a:cxn ang="T99">
                    <a:pos x="T46" y="T47"/>
                  </a:cxn>
                  <a:cxn ang="T100">
                    <a:pos x="T48" y="T49"/>
                  </a:cxn>
                  <a:cxn ang="T101">
                    <a:pos x="T50" y="T51"/>
                  </a:cxn>
                  <a:cxn ang="T102">
                    <a:pos x="T52" y="T53"/>
                  </a:cxn>
                  <a:cxn ang="T103">
                    <a:pos x="T54" y="T55"/>
                  </a:cxn>
                  <a:cxn ang="T104">
                    <a:pos x="T56" y="T57"/>
                  </a:cxn>
                  <a:cxn ang="T105">
                    <a:pos x="T58" y="T59"/>
                  </a:cxn>
                  <a:cxn ang="T106">
                    <a:pos x="T60" y="T61"/>
                  </a:cxn>
                  <a:cxn ang="T107">
                    <a:pos x="T62" y="T63"/>
                  </a:cxn>
                  <a:cxn ang="T108">
                    <a:pos x="T64" y="T65"/>
                  </a:cxn>
                  <a:cxn ang="T109">
                    <a:pos x="T66" y="T67"/>
                  </a:cxn>
                  <a:cxn ang="T110">
                    <a:pos x="T68" y="T69"/>
                  </a:cxn>
                  <a:cxn ang="T111">
                    <a:pos x="T70" y="T71"/>
                  </a:cxn>
                  <a:cxn ang="T112">
                    <a:pos x="T72" y="T73"/>
                  </a:cxn>
                  <a:cxn ang="T113">
                    <a:pos x="T74" y="T75"/>
                  </a:cxn>
                </a:cxnLst>
                <a:rect l="T114" t="T115" r="T116" b="T117"/>
                <a:pathLst>
                  <a:path w="204" h="353">
                    <a:moveTo>
                      <a:pt x="36" y="62"/>
                    </a:moveTo>
                    <a:lnTo>
                      <a:pt x="55" y="49"/>
                    </a:lnTo>
                    <a:lnTo>
                      <a:pt x="74" y="43"/>
                    </a:lnTo>
                    <a:lnTo>
                      <a:pt x="89" y="41"/>
                    </a:lnTo>
                    <a:lnTo>
                      <a:pt x="105" y="43"/>
                    </a:lnTo>
                    <a:lnTo>
                      <a:pt x="118" y="48"/>
                    </a:lnTo>
                    <a:lnTo>
                      <a:pt x="130" y="56"/>
                    </a:lnTo>
                    <a:lnTo>
                      <a:pt x="140" y="67"/>
                    </a:lnTo>
                    <a:lnTo>
                      <a:pt x="147" y="79"/>
                    </a:lnTo>
                    <a:lnTo>
                      <a:pt x="155" y="95"/>
                    </a:lnTo>
                    <a:lnTo>
                      <a:pt x="158" y="111"/>
                    </a:lnTo>
                    <a:lnTo>
                      <a:pt x="158" y="125"/>
                    </a:lnTo>
                    <a:lnTo>
                      <a:pt x="155" y="138"/>
                    </a:lnTo>
                    <a:lnTo>
                      <a:pt x="150" y="147"/>
                    </a:lnTo>
                    <a:lnTo>
                      <a:pt x="143" y="157"/>
                    </a:lnTo>
                    <a:lnTo>
                      <a:pt x="124" y="170"/>
                    </a:lnTo>
                    <a:lnTo>
                      <a:pt x="104" y="174"/>
                    </a:lnTo>
                    <a:lnTo>
                      <a:pt x="94" y="173"/>
                    </a:lnTo>
                    <a:lnTo>
                      <a:pt x="85" y="170"/>
                    </a:lnTo>
                    <a:lnTo>
                      <a:pt x="77" y="165"/>
                    </a:lnTo>
                    <a:lnTo>
                      <a:pt x="72" y="157"/>
                    </a:lnTo>
                    <a:lnTo>
                      <a:pt x="68" y="146"/>
                    </a:lnTo>
                    <a:lnTo>
                      <a:pt x="68" y="133"/>
                    </a:lnTo>
                    <a:lnTo>
                      <a:pt x="55" y="135"/>
                    </a:lnTo>
                    <a:lnTo>
                      <a:pt x="46" y="139"/>
                    </a:lnTo>
                    <a:lnTo>
                      <a:pt x="36" y="147"/>
                    </a:lnTo>
                    <a:lnTo>
                      <a:pt x="30" y="155"/>
                    </a:lnTo>
                    <a:lnTo>
                      <a:pt x="27" y="166"/>
                    </a:lnTo>
                    <a:lnTo>
                      <a:pt x="27" y="176"/>
                    </a:lnTo>
                    <a:lnTo>
                      <a:pt x="30" y="185"/>
                    </a:lnTo>
                    <a:lnTo>
                      <a:pt x="38" y="195"/>
                    </a:lnTo>
                    <a:lnTo>
                      <a:pt x="27" y="196"/>
                    </a:lnTo>
                    <a:lnTo>
                      <a:pt x="17" y="203"/>
                    </a:lnTo>
                    <a:lnTo>
                      <a:pt x="11" y="209"/>
                    </a:lnTo>
                    <a:lnTo>
                      <a:pt x="8" y="219"/>
                    </a:lnTo>
                    <a:lnTo>
                      <a:pt x="8" y="228"/>
                    </a:lnTo>
                    <a:lnTo>
                      <a:pt x="10" y="238"/>
                    </a:lnTo>
                    <a:lnTo>
                      <a:pt x="16" y="246"/>
                    </a:lnTo>
                    <a:lnTo>
                      <a:pt x="25" y="252"/>
                    </a:lnTo>
                    <a:lnTo>
                      <a:pt x="14" y="261"/>
                    </a:lnTo>
                    <a:lnTo>
                      <a:pt x="5" y="274"/>
                    </a:lnTo>
                    <a:lnTo>
                      <a:pt x="0" y="288"/>
                    </a:lnTo>
                    <a:lnTo>
                      <a:pt x="0" y="306"/>
                    </a:lnTo>
                    <a:lnTo>
                      <a:pt x="2" y="320"/>
                    </a:lnTo>
                    <a:lnTo>
                      <a:pt x="8" y="334"/>
                    </a:lnTo>
                    <a:lnTo>
                      <a:pt x="17" y="345"/>
                    </a:lnTo>
                    <a:lnTo>
                      <a:pt x="30" y="353"/>
                    </a:lnTo>
                    <a:lnTo>
                      <a:pt x="27" y="337"/>
                    </a:lnTo>
                    <a:lnTo>
                      <a:pt x="28" y="322"/>
                    </a:lnTo>
                    <a:lnTo>
                      <a:pt x="33" y="306"/>
                    </a:lnTo>
                    <a:lnTo>
                      <a:pt x="43" y="290"/>
                    </a:lnTo>
                    <a:lnTo>
                      <a:pt x="55" y="277"/>
                    </a:lnTo>
                    <a:lnTo>
                      <a:pt x="69" y="265"/>
                    </a:lnTo>
                    <a:lnTo>
                      <a:pt x="88" y="253"/>
                    </a:lnTo>
                    <a:lnTo>
                      <a:pt x="108" y="246"/>
                    </a:lnTo>
                    <a:lnTo>
                      <a:pt x="136" y="233"/>
                    </a:lnTo>
                    <a:lnTo>
                      <a:pt x="160" y="214"/>
                    </a:lnTo>
                    <a:lnTo>
                      <a:pt x="180" y="192"/>
                    </a:lnTo>
                    <a:lnTo>
                      <a:pt x="196" y="165"/>
                    </a:lnTo>
                    <a:lnTo>
                      <a:pt x="204" y="135"/>
                    </a:lnTo>
                    <a:lnTo>
                      <a:pt x="204" y="105"/>
                    </a:lnTo>
                    <a:lnTo>
                      <a:pt x="201" y="89"/>
                    </a:lnTo>
                    <a:lnTo>
                      <a:pt x="196" y="73"/>
                    </a:lnTo>
                    <a:lnTo>
                      <a:pt x="188" y="59"/>
                    </a:lnTo>
                    <a:lnTo>
                      <a:pt x="177" y="45"/>
                    </a:lnTo>
                    <a:lnTo>
                      <a:pt x="157" y="24"/>
                    </a:lnTo>
                    <a:lnTo>
                      <a:pt x="135" y="11"/>
                    </a:lnTo>
                    <a:lnTo>
                      <a:pt x="113" y="2"/>
                    </a:lnTo>
                    <a:lnTo>
                      <a:pt x="89" y="0"/>
                    </a:lnTo>
                    <a:lnTo>
                      <a:pt x="66" y="2"/>
                    </a:lnTo>
                    <a:lnTo>
                      <a:pt x="44" y="7"/>
                    </a:lnTo>
                    <a:lnTo>
                      <a:pt x="22" y="18"/>
                    </a:lnTo>
                    <a:lnTo>
                      <a:pt x="0" y="30"/>
                    </a:lnTo>
                    <a:lnTo>
                      <a:pt x="19" y="49"/>
                    </a:lnTo>
                    <a:lnTo>
                      <a:pt x="36" y="62"/>
                    </a:lnTo>
                    <a:lnTo>
                      <a:pt x="36" y="60"/>
                    </a:lnTo>
                    <a:lnTo>
                      <a:pt x="36" y="62"/>
                    </a:lnTo>
                    <a:close/>
                  </a:path>
                </a:pathLst>
              </a:custGeom>
              <a:solidFill>
                <a:srgbClr val="0000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</xdr:sp>
        </xdr:grpSp>
      </xdr:grpSp>
      <xdr:grpSp>
        <xdr:nvGrpSpPr>
          <xdr:cNvPr id="12122" name="Group 23">
            <a:extLst>
              <a:ext uri="{FF2B5EF4-FFF2-40B4-BE49-F238E27FC236}">
                <a16:creationId xmlns:a16="http://schemas.microsoft.com/office/drawing/2014/main" xmlns="" id="{00000000-0008-0000-0800-00005A2F0000}"/>
              </a:ext>
            </a:extLst>
          </xdr:cNvPr>
          <xdr:cNvGrpSpPr>
            <a:grpSpLocks/>
          </xdr:cNvGrpSpPr>
        </xdr:nvGrpSpPr>
        <xdr:grpSpPr bwMode="auto">
          <a:xfrm flipH="1" flipV="1">
            <a:off x="6304" y="905"/>
            <a:ext cx="4913" cy="8263"/>
            <a:chOff x="1521" y="7776"/>
            <a:chExt cx="4913" cy="8263"/>
          </a:xfrm>
        </xdr:grpSpPr>
        <xdr:sp macro="" textlink="">
          <xdr:nvSpPr>
            <xdr:cNvPr id="12123" name="Freeform 24">
              <a:extLst>
                <a:ext uri="{FF2B5EF4-FFF2-40B4-BE49-F238E27FC236}">
                  <a16:creationId xmlns:a16="http://schemas.microsoft.com/office/drawing/2014/main" xmlns="" id="{00000000-0008-0000-0800-00005B2F0000}"/>
                </a:ext>
              </a:extLst>
            </xdr:cNvPr>
            <xdr:cNvSpPr>
              <a:spLocks/>
            </xdr:cNvSpPr>
          </xdr:nvSpPr>
          <xdr:spPr bwMode="auto">
            <a:xfrm rot="5400000" flipH="1">
              <a:off x="-2411" y="11708"/>
              <a:ext cx="7937" cy="73"/>
            </a:xfrm>
            <a:custGeom>
              <a:avLst/>
              <a:gdLst>
                <a:gd name="T0" fmla="*/ 77096764 w 2556"/>
                <a:gd name="T1" fmla="*/ 0 h 73"/>
                <a:gd name="T2" fmla="*/ 104614368 w 2556"/>
                <a:gd name="T3" fmla="*/ 8 h 73"/>
                <a:gd name="T4" fmla="*/ 139781423 w 2556"/>
                <a:gd name="T5" fmla="*/ 13 h 73"/>
                <a:gd name="T6" fmla="*/ 187404410 w 2556"/>
                <a:gd name="T7" fmla="*/ 19 h 73"/>
                <a:gd name="T8" fmla="*/ 237063254 w 2556"/>
                <a:gd name="T9" fmla="*/ 22 h 73"/>
                <a:gd name="T10" fmla="*/ 359293970 w 2556"/>
                <a:gd name="T11" fmla="*/ 27 h 73"/>
                <a:gd name="T12" fmla="*/ 483825450 w 2556"/>
                <a:gd name="T13" fmla="*/ 29 h 73"/>
                <a:gd name="T14" fmla="*/ 483825450 w 2556"/>
                <a:gd name="T15" fmla="*/ 27 h 73"/>
                <a:gd name="T16" fmla="*/ 2147483646 w 2556"/>
                <a:gd name="T17" fmla="*/ 27 h 73"/>
                <a:gd name="T18" fmla="*/ 2147483646 w 2556"/>
                <a:gd name="T19" fmla="*/ 73 h 73"/>
                <a:gd name="T20" fmla="*/ 331855115 w 2556"/>
                <a:gd name="T21" fmla="*/ 73 h 73"/>
                <a:gd name="T22" fmla="*/ 199317624 w 2556"/>
                <a:gd name="T23" fmla="*/ 67 h 73"/>
                <a:gd name="T24" fmla="*/ 137473967 w 2556"/>
                <a:gd name="T25" fmla="*/ 62 h 73"/>
                <a:gd name="T26" fmla="*/ 82041366 w 2556"/>
                <a:gd name="T27" fmla="*/ 56 h 73"/>
                <a:gd name="T28" fmla="*/ 40103528 w 2556"/>
                <a:gd name="T29" fmla="*/ 48 h 73"/>
                <a:gd name="T30" fmla="*/ 0 w 2556"/>
                <a:gd name="T31" fmla="*/ 38 h 73"/>
                <a:gd name="T32" fmla="*/ 42681006 w 2556"/>
                <a:gd name="T33" fmla="*/ 21 h 73"/>
                <a:gd name="T34" fmla="*/ 77096764 w 2556"/>
                <a:gd name="T35" fmla="*/ 0 h 73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w 2556"/>
                <a:gd name="T55" fmla="*/ 0 h 73"/>
                <a:gd name="T56" fmla="*/ 2556 w 2556"/>
                <a:gd name="T57" fmla="*/ 73 h 73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T54" t="T55" r="T56" b="T57"/>
              <a:pathLst>
                <a:path w="2556" h="73">
                  <a:moveTo>
                    <a:pt x="31" y="0"/>
                  </a:moveTo>
                  <a:lnTo>
                    <a:pt x="42" y="8"/>
                  </a:lnTo>
                  <a:lnTo>
                    <a:pt x="56" y="13"/>
                  </a:lnTo>
                  <a:lnTo>
                    <a:pt x="75" y="19"/>
                  </a:lnTo>
                  <a:lnTo>
                    <a:pt x="95" y="22"/>
                  </a:lnTo>
                  <a:lnTo>
                    <a:pt x="144" y="27"/>
                  </a:lnTo>
                  <a:lnTo>
                    <a:pt x="194" y="29"/>
                  </a:lnTo>
                  <a:lnTo>
                    <a:pt x="194" y="27"/>
                  </a:lnTo>
                  <a:lnTo>
                    <a:pt x="2556" y="27"/>
                  </a:lnTo>
                  <a:lnTo>
                    <a:pt x="2556" y="73"/>
                  </a:lnTo>
                  <a:lnTo>
                    <a:pt x="133" y="73"/>
                  </a:lnTo>
                  <a:lnTo>
                    <a:pt x="80" y="67"/>
                  </a:lnTo>
                  <a:lnTo>
                    <a:pt x="55" y="62"/>
                  </a:lnTo>
                  <a:lnTo>
                    <a:pt x="33" y="56"/>
                  </a:lnTo>
                  <a:lnTo>
                    <a:pt x="16" y="48"/>
                  </a:lnTo>
                  <a:lnTo>
                    <a:pt x="0" y="38"/>
                  </a:lnTo>
                  <a:lnTo>
                    <a:pt x="17" y="21"/>
                  </a:lnTo>
                  <a:lnTo>
                    <a:pt x="31" y="0"/>
                  </a:lnTo>
                  <a:close/>
                </a:path>
              </a:pathLst>
            </a:custGeom>
            <a:solidFill>
              <a:srgbClr val="0000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124" name="Freeform 25">
              <a:extLst>
                <a:ext uri="{FF2B5EF4-FFF2-40B4-BE49-F238E27FC236}">
                  <a16:creationId xmlns:a16="http://schemas.microsoft.com/office/drawing/2014/main" xmlns="" id="{00000000-0008-0000-0800-00005C2F0000}"/>
                </a:ext>
              </a:extLst>
            </xdr:cNvPr>
            <xdr:cNvSpPr>
              <a:spLocks/>
            </xdr:cNvSpPr>
          </xdr:nvSpPr>
          <xdr:spPr bwMode="auto">
            <a:xfrm>
              <a:off x="1521" y="15586"/>
              <a:ext cx="449" cy="453"/>
            </a:xfrm>
            <a:custGeom>
              <a:avLst/>
              <a:gdLst>
                <a:gd name="T0" fmla="*/ 120 w 449"/>
                <a:gd name="T1" fmla="*/ 5 h 453"/>
                <a:gd name="T2" fmla="*/ 184 w 449"/>
                <a:gd name="T3" fmla="*/ 3 h 453"/>
                <a:gd name="T4" fmla="*/ 245 w 449"/>
                <a:gd name="T5" fmla="*/ 46 h 453"/>
                <a:gd name="T6" fmla="*/ 269 w 449"/>
                <a:gd name="T7" fmla="*/ 89 h 453"/>
                <a:gd name="T8" fmla="*/ 264 w 449"/>
                <a:gd name="T9" fmla="*/ 165 h 453"/>
                <a:gd name="T10" fmla="*/ 205 w 449"/>
                <a:gd name="T11" fmla="*/ 235 h 453"/>
                <a:gd name="T12" fmla="*/ 139 w 449"/>
                <a:gd name="T13" fmla="*/ 266 h 453"/>
                <a:gd name="T14" fmla="*/ 101 w 449"/>
                <a:gd name="T15" fmla="*/ 306 h 453"/>
                <a:gd name="T16" fmla="*/ 98 w 449"/>
                <a:gd name="T17" fmla="*/ 352 h 453"/>
                <a:gd name="T18" fmla="*/ 70 w 449"/>
                <a:gd name="T19" fmla="*/ 320 h 453"/>
                <a:gd name="T20" fmla="*/ 73 w 449"/>
                <a:gd name="T21" fmla="*/ 276 h 453"/>
                <a:gd name="T22" fmla="*/ 84 w 449"/>
                <a:gd name="T23" fmla="*/ 247 h 453"/>
                <a:gd name="T24" fmla="*/ 76 w 449"/>
                <a:gd name="T25" fmla="*/ 220 h 453"/>
                <a:gd name="T26" fmla="*/ 95 w 449"/>
                <a:gd name="T27" fmla="*/ 198 h 453"/>
                <a:gd name="T28" fmla="*/ 95 w 449"/>
                <a:gd name="T29" fmla="*/ 176 h 453"/>
                <a:gd name="T30" fmla="*/ 104 w 449"/>
                <a:gd name="T31" fmla="*/ 147 h 453"/>
                <a:gd name="T32" fmla="*/ 137 w 449"/>
                <a:gd name="T33" fmla="*/ 133 h 453"/>
                <a:gd name="T34" fmla="*/ 147 w 449"/>
                <a:gd name="T35" fmla="*/ 165 h 453"/>
                <a:gd name="T36" fmla="*/ 173 w 449"/>
                <a:gd name="T37" fmla="*/ 174 h 453"/>
                <a:gd name="T38" fmla="*/ 219 w 449"/>
                <a:gd name="T39" fmla="*/ 147 h 453"/>
                <a:gd name="T40" fmla="*/ 226 w 449"/>
                <a:gd name="T41" fmla="*/ 111 h 453"/>
                <a:gd name="T42" fmla="*/ 208 w 449"/>
                <a:gd name="T43" fmla="*/ 68 h 453"/>
                <a:gd name="T44" fmla="*/ 175 w 449"/>
                <a:gd name="T45" fmla="*/ 46 h 453"/>
                <a:gd name="T46" fmla="*/ 129 w 449"/>
                <a:gd name="T47" fmla="*/ 48 h 453"/>
                <a:gd name="T48" fmla="*/ 76 w 449"/>
                <a:gd name="T49" fmla="*/ 86 h 453"/>
                <a:gd name="T50" fmla="*/ 62 w 449"/>
                <a:gd name="T51" fmla="*/ 106 h 453"/>
                <a:gd name="T52" fmla="*/ 50 w 449"/>
                <a:gd name="T53" fmla="*/ 162 h 453"/>
                <a:gd name="T54" fmla="*/ 42 w 449"/>
                <a:gd name="T55" fmla="*/ 407 h 453"/>
                <a:gd name="T56" fmla="*/ 288 w 449"/>
                <a:gd name="T57" fmla="*/ 401 h 453"/>
                <a:gd name="T58" fmla="*/ 342 w 449"/>
                <a:gd name="T59" fmla="*/ 390 h 453"/>
                <a:gd name="T60" fmla="*/ 381 w 449"/>
                <a:gd name="T61" fmla="*/ 356 h 453"/>
                <a:gd name="T62" fmla="*/ 405 w 449"/>
                <a:gd name="T63" fmla="*/ 304 h 453"/>
                <a:gd name="T64" fmla="*/ 397 w 449"/>
                <a:gd name="T65" fmla="*/ 263 h 453"/>
                <a:gd name="T66" fmla="*/ 353 w 449"/>
                <a:gd name="T67" fmla="*/ 227 h 453"/>
                <a:gd name="T68" fmla="*/ 311 w 449"/>
                <a:gd name="T69" fmla="*/ 225 h 453"/>
                <a:gd name="T70" fmla="*/ 280 w 449"/>
                <a:gd name="T71" fmla="*/ 257 h 453"/>
                <a:gd name="T72" fmla="*/ 278 w 449"/>
                <a:gd name="T73" fmla="*/ 296 h 453"/>
                <a:gd name="T74" fmla="*/ 303 w 449"/>
                <a:gd name="T75" fmla="*/ 314 h 453"/>
                <a:gd name="T76" fmla="*/ 309 w 449"/>
                <a:gd name="T77" fmla="*/ 337 h 453"/>
                <a:gd name="T78" fmla="*/ 283 w 449"/>
                <a:gd name="T79" fmla="*/ 355 h 453"/>
                <a:gd name="T80" fmla="*/ 253 w 449"/>
                <a:gd name="T81" fmla="*/ 344 h 453"/>
                <a:gd name="T82" fmla="*/ 239 w 449"/>
                <a:gd name="T83" fmla="*/ 371 h 453"/>
                <a:gd name="T84" fmla="*/ 212 w 449"/>
                <a:gd name="T85" fmla="*/ 372 h 453"/>
                <a:gd name="T86" fmla="*/ 189 w 449"/>
                <a:gd name="T87" fmla="*/ 369 h 453"/>
                <a:gd name="T88" fmla="*/ 147 w 449"/>
                <a:gd name="T89" fmla="*/ 383 h 453"/>
                <a:gd name="T90" fmla="*/ 106 w 449"/>
                <a:gd name="T91" fmla="*/ 364 h 453"/>
                <a:gd name="T92" fmla="*/ 129 w 449"/>
                <a:gd name="T93" fmla="*/ 353 h 453"/>
                <a:gd name="T94" fmla="*/ 173 w 449"/>
                <a:gd name="T95" fmla="*/ 328 h 453"/>
                <a:gd name="T96" fmla="*/ 205 w 449"/>
                <a:gd name="T97" fmla="*/ 274 h 453"/>
                <a:gd name="T98" fmla="*/ 258 w 449"/>
                <a:gd name="T99" fmla="*/ 200 h 453"/>
                <a:gd name="T100" fmla="*/ 344 w 449"/>
                <a:gd name="T101" fmla="*/ 176 h 453"/>
                <a:gd name="T102" fmla="*/ 389 w 449"/>
                <a:gd name="T103" fmla="*/ 192 h 453"/>
                <a:gd name="T104" fmla="*/ 436 w 449"/>
                <a:gd name="T105" fmla="*/ 244 h 453"/>
                <a:gd name="T106" fmla="*/ 449 w 449"/>
                <a:gd name="T107" fmla="*/ 309 h 453"/>
                <a:gd name="T108" fmla="*/ 425 w 449"/>
                <a:gd name="T109" fmla="*/ 372 h 453"/>
                <a:gd name="T110" fmla="*/ 389 w 449"/>
                <a:gd name="T111" fmla="*/ 417 h 453"/>
                <a:gd name="T112" fmla="*/ 333 w 449"/>
                <a:gd name="T113" fmla="*/ 442 h 453"/>
                <a:gd name="T114" fmla="*/ 195 w 449"/>
                <a:gd name="T115" fmla="*/ 453 h 453"/>
                <a:gd name="T116" fmla="*/ 0 w 449"/>
                <a:gd name="T117" fmla="*/ 257 h 453"/>
                <a:gd name="T118" fmla="*/ 7 w 449"/>
                <a:gd name="T119" fmla="*/ 140 h 453"/>
                <a:gd name="T120" fmla="*/ 26 w 449"/>
                <a:gd name="T121" fmla="*/ 75 h 453"/>
                <a:gd name="T122" fmla="*/ 78 w 449"/>
                <a:gd name="T123" fmla="*/ 24 h 453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60000 65536"/>
                <a:gd name="T184" fmla="*/ 0 60000 65536"/>
                <a:gd name="T185" fmla="*/ 0 60000 65536"/>
                <a:gd name="T186" fmla="*/ 0 w 449"/>
                <a:gd name="T187" fmla="*/ 0 h 453"/>
                <a:gd name="T188" fmla="*/ 449 w 449"/>
                <a:gd name="T189" fmla="*/ 453 h 453"/>
              </a:gdLst>
              <a:ahLst/>
              <a:cxnLst>
                <a:cxn ang="T124">
                  <a:pos x="T0" y="T1"/>
                </a:cxn>
                <a:cxn ang="T125">
                  <a:pos x="T2" y="T3"/>
                </a:cxn>
                <a:cxn ang="T126">
                  <a:pos x="T4" y="T5"/>
                </a:cxn>
                <a:cxn ang="T127">
                  <a:pos x="T6" y="T7"/>
                </a:cxn>
                <a:cxn ang="T128">
                  <a:pos x="T8" y="T9"/>
                </a:cxn>
                <a:cxn ang="T129">
                  <a:pos x="T10" y="T11"/>
                </a:cxn>
                <a:cxn ang="T130">
                  <a:pos x="T12" y="T13"/>
                </a:cxn>
                <a:cxn ang="T131">
                  <a:pos x="T14" y="T15"/>
                </a:cxn>
                <a:cxn ang="T132">
                  <a:pos x="T16" y="T17"/>
                </a:cxn>
                <a:cxn ang="T133">
                  <a:pos x="T18" y="T19"/>
                </a:cxn>
                <a:cxn ang="T134">
                  <a:pos x="T20" y="T21"/>
                </a:cxn>
                <a:cxn ang="T135">
                  <a:pos x="T22" y="T23"/>
                </a:cxn>
                <a:cxn ang="T136">
                  <a:pos x="T24" y="T25"/>
                </a:cxn>
                <a:cxn ang="T137">
                  <a:pos x="T26" y="T27"/>
                </a:cxn>
                <a:cxn ang="T138">
                  <a:pos x="T28" y="T29"/>
                </a:cxn>
                <a:cxn ang="T139">
                  <a:pos x="T30" y="T31"/>
                </a:cxn>
                <a:cxn ang="T140">
                  <a:pos x="T32" y="T33"/>
                </a:cxn>
                <a:cxn ang="T141">
                  <a:pos x="T34" y="T35"/>
                </a:cxn>
                <a:cxn ang="T142">
                  <a:pos x="T36" y="T37"/>
                </a:cxn>
                <a:cxn ang="T143">
                  <a:pos x="T38" y="T39"/>
                </a:cxn>
                <a:cxn ang="T144">
                  <a:pos x="T40" y="T41"/>
                </a:cxn>
                <a:cxn ang="T145">
                  <a:pos x="T42" y="T43"/>
                </a:cxn>
                <a:cxn ang="T146">
                  <a:pos x="T44" y="T45"/>
                </a:cxn>
                <a:cxn ang="T147">
                  <a:pos x="T46" y="T47"/>
                </a:cxn>
                <a:cxn ang="T148">
                  <a:pos x="T48" y="T49"/>
                </a:cxn>
                <a:cxn ang="T149">
                  <a:pos x="T50" y="T51"/>
                </a:cxn>
                <a:cxn ang="T150">
                  <a:pos x="T52" y="T53"/>
                </a:cxn>
                <a:cxn ang="T151">
                  <a:pos x="T54" y="T55"/>
                </a:cxn>
                <a:cxn ang="T152">
                  <a:pos x="T56" y="T57"/>
                </a:cxn>
                <a:cxn ang="T153">
                  <a:pos x="T58" y="T59"/>
                </a:cxn>
                <a:cxn ang="T154">
                  <a:pos x="T60" y="T61"/>
                </a:cxn>
                <a:cxn ang="T155">
                  <a:pos x="T62" y="T63"/>
                </a:cxn>
                <a:cxn ang="T156">
                  <a:pos x="T64" y="T65"/>
                </a:cxn>
                <a:cxn ang="T157">
                  <a:pos x="T66" y="T67"/>
                </a:cxn>
                <a:cxn ang="T158">
                  <a:pos x="T68" y="T69"/>
                </a:cxn>
                <a:cxn ang="T159">
                  <a:pos x="T70" y="T71"/>
                </a:cxn>
                <a:cxn ang="T160">
                  <a:pos x="T72" y="T73"/>
                </a:cxn>
                <a:cxn ang="T161">
                  <a:pos x="T74" y="T75"/>
                </a:cxn>
                <a:cxn ang="T162">
                  <a:pos x="T76" y="T77"/>
                </a:cxn>
                <a:cxn ang="T163">
                  <a:pos x="T78" y="T79"/>
                </a:cxn>
                <a:cxn ang="T164">
                  <a:pos x="T80" y="T81"/>
                </a:cxn>
                <a:cxn ang="T165">
                  <a:pos x="T82" y="T83"/>
                </a:cxn>
                <a:cxn ang="T166">
                  <a:pos x="T84" y="T85"/>
                </a:cxn>
                <a:cxn ang="T167">
                  <a:pos x="T86" y="T87"/>
                </a:cxn>
                <a:cxn ang="T168">
                  <a:pos x="T88" y="T89"/>
                </a:cxn>
                <a:cxn ang="T169">
                  <a:pos x="T90" y="T91"/>
                </a:cxn>
                <a:cxn ang="T170">
                  <a:pos x="T92" y="T93"/>
                </a:cxn>
                <a:cxn ang="T171">
                  <a:pos x="T94" y="T95"/>
                </a:cxn>
                <a:cxn ang="T172">
                  <a:pos x="T96" y="T97"/>
                </a:cxn>
                <a:cxn ang="T173">
                  <a:pos x="T98" y="T99"/>
                </a:cxn>
                <a:cxn ang="T174">
                  <a:pos x="T100" y="T101"/>
                </a:cxn>
                <a:cxn ang="T175">
                  <a:pos x="T102" y="T103"/>
                </a:cxn>
                <a:cxn ang="T176">
                  <a:pos x="T104" y="T105"/>
                </a:cxn>
                <a:cxn ang="T177">
                  <a:pos x="T106" y="T107"/>
                </a:cxn>
                <a:cxn ang="T178">
                  <a:pos x="T108" y="T109"/>
                </a:cxn>
                <a:cxn ang="T179">
                  <a:pos x="T110" y="T111"/>
                </a:cxn>
                <a:cxn ang="T180">
                  <a:pos x="T112" y="T113"/>
                </a:cxn>
                <a:cxn ang="T181">
                  <a:pos x="T114" y="T115"/>
                </a:cxn>
                <a:cxn ang="T182">
                  <a:pos x="T116" y="T117"/>
                </a:cxn>
                <a:cxn ang="T183">
                  <a:pos x="T118" y="T119"/>
                </a:cxn>
                <a:cxn ang="T184">
                  <a:pos x="T120" y="T121"/>
                </a:cxn>
                <a:cxn ang="T185">
                  <a:pos x="T122" y="T123"/>
                </a:cxn>
              </a:cxnLst>
              <a:rect l="T186" t="T187" r="T188" b="T189"/>
              <a:pathLst>
                <a:path w="449" h="453">
                  <a:moveTo>
                    <a:pt x="78" y="24"/>
                  </a:moveTo>
                  <a:lnTo>
                    <a:pt x="98" y="13"/>
                  </a:lnTo>
                  <a:lnTo>
                    <a:pt x="120" y="5"/>
                  </a:lnTo>
                  <a:lnTo>
                    <a:pt x="140" y="0"/>
                  </a:lnTo>
                  <a:lnTo>
                    <a:pt x="162" y="0"/>
                  </a:lnTo>
                  <a:lnTo>
                    <a:pt x="184" y="3"/>
                  </a:lnTo>
                  <a:lnTo>
                    <a:pt x="206" y="13"/>
                  </a:lnTo>
                  <a:lnTo>
                    <a:pt x="226" y="27"/>
                  </a:lnTo>
                  <a:lnTo>
                    <a:pt x="245" y="46"/>
                  </a:lnTo>
                  <a:lnTo>
                    <a:pt x="256" y="60"/>
                  </a:lnTo>
                  <a:lnTo>
                    <a:pt x="264" y="75"/>
                  </a:lnTo>
                  <a:lnTo>
                    <a:pt x="269" y="89"/>
                  </a:lnTo>
                  <a:lnTo>
                    <a:pt x="272" y="105"/>
                  </a:lnTo>
                  <a:lnTo>
                    <a:pt x="272" y="135"/>
                  </a:lnTo>
                  <a:lnTo>
                    <a:pt x="264" y="165"/>
                  </a:lnTo>
                  <a:lnTo>
                    <a:pt x="248" y="192"/>
                  </a:lnTo>
                  <a:lnTo>
                    <a:pt x="228" y="216"/>
                  </a:lnTo>
                  <a:lnTo>
                    <a:pt x="205" y="235"/>
                  </a:lnTo>
                  <a:lnTo>
                    <a:pt x="176" y="247"/>
                  </a:lnTo>
                  <a:lnTo>
                    <a:pt x="156" y="255"/>
                  </a:lnTo>
                  <a:lnTo>
                    <a:pt x="139" y="266"/>
                  </a:lnTo>
                  <a:lnTo>
                    <a:pt x="123" y="277"/>
                  </a:lnTo>
                  <a:lnTo>
                    <a:pt x="111" y="292"/>
                  </a:lnTo>
                  <a:lnTo>
                    <a:pt x="101" y="306"/>
                  </a:lnTo>
                  <a:lnTo>
                    <a:pt x="97" y="320"/>
                  </a:lnTo>
                  <a:lnTo>
                    <a:pt x="95" y="336"/>
                  </a:lnTo>
                  <a:lnTo>
                    <a:pt x="98" y="352"/>
                  </a:lnTo>
                  <a:lnTo>
                    <a:pt x="86" y="345"/>
                  </a:lnTo>
                  <a:lnTo>
                    <a:pt x="76" y="334"/>
                  </a:lnTo>
                  <a:lnTo>
                    <a:pt x="70" y="320"/>
                  </a:lnTo>
                  <a:lnTo>
                    <a:pt x="68" y="306"/>
                  </a:lnTo>
                  <a:lnTo>
                    <a:pt x="68" y="290"/>
                  </a:lnTo>
                  <a:lnTo>
                    <a:pt x="73" y="276"/>
                  </a:lnTo>
                  <a:lnTo>
                    <a:pt x="83" y="263"/>
                  </a:lnTo>
                  <a:lnTo>
                    <a:pt x="93" y="254"/>
                  </a:lnTo>
                  <a:lnTo>
                    <a:pt x="84" y="247"/>
                  </a:lnTo>
                  <a:lnTo>
                    <a:pt x="79" y="239"/>
                  </a:lnTo>
                  <a:lnTo>
                    <a:pt x="76" y="230"/>
                  </a:lnTo>
                  <a:lnTo>
                    <a:pt x="76" y="220"/>
                  </a:lnTo>
                  <a:lnTo>
                    <a:pt x="79" y="211"/>
                  </a:lnTo>
                  <a:lnTo>
                    <a:pt x="86" y="203"/>
                  </a:lnTo>
                  <a:lnTo>
                    <a:pt x="95" y="198"/>
                  </a:lnTo>
                  <a:lnTo>
                    <a:pt x="106" y="195"/>
                  </a:lnTo>
                  <a:lnTo>
                    <a:pt x="98" y="185"/>
                  </a:lnTo>
                  <a:lnTo>
                    <a:pt x="95" y="176"/>
                  </a:lnTo>
                  <a:lnTo>
                    <a:pt x="95" y="166"/>
                  </a:lnTo>
                  <a:lnTo>
                    <a:pt x="98" y="155"/>
                  </a:lnTo>
                  <a:lnTo>
                    <a:pt x="104" y="147"/>
                  </a:lnTo>
                  <a:lnTo>
                    <a:pt x="114" y="140"/>
                  </a:lnTo>
                  <a:lnTo>
                    <a:pt x="125" y="135"/>
                  </a:lnTo>
                  <a:lnTo>
                    <a:pt x="137" y="133"/>
                  </a:lnTo>
                  <a:lnTo>
                    <a:pt x="137" y="146"/>
                  </a:lnTo>
                  <a:lnTo>
                    <a:pt x="142" y="157"/>
                  </a:lnTo>
                  <a:lnTo>
                    <a:pt x="147" y="165"/>
                  </a:lnTo>
                  <a:lnTo>
                    <a:pt x="154" y="170"/>
                  </a:lnTo>
                  <a:lnTo>
                    <a:pt x="164" y="173"/>
                  </a:lnTo>
                  <a:lnTo>
                    <a:pt x="173" y="174"/>
                  </a:lnTo>
                  <a:lnTo>
                    <a:pt x="194" y="170"/>
                  </a:lnTo>
                  <a:lnTo>
                    <a:pt x="212" y="157"/>
                  </a:lnTo>
                  <a:lnTo>
                    <a:pt x="219" y="147"/>
                  </a:lnTo>
                  <a:lnTo>
                    <a:pt x="225" y="138"/>
                  </a:lnTo>
                  <a:lnTo>
                    <a:pt x="226" y="125"/>
                  </a:lnTo>
                  <a:lnTo>
                    <a:pt x="226" y="111"/>
                  </a:lnTo>
                  <a:lnTo>
                    <a:pt x="223" y="95"/>
                  </a:lnTo>
                  <a:lnTo>
                    <a:pt x="216" y="79"/>
                  </a:lnTo>
                  <a:lnTo>
                    <a:pt x="208" y="68"/>
                  </a:lnTo>
                  <a:lnTo>
                    <a:pt x="198" y="59"/>
                  </a:lnTo>
                  <a:lnTo>
                    <a:pt x="187" y="51"/>
                  </a:lnTo>
                  <a:lnTo>
                    <a:pt x="175" y="46"/>
                  </a:lnTo>
                  <a:lnTo>
                    <a:pt x="161" y="43"/>
                  </a:lnTo>
                  <a:lnTo>
                    <a:pt x="145" y="43"/>
                  </a:lnTo>
                  <a:lnTo>
                    <a:pt x="129" y="48"/>
                  </a:lnTo>
                  <a:lnTo>
                    <a:pt x="112" y="56"/>
                  </a:lnTo>
                  <a:lnTo>
                    <a:pt x="95" y="68"/>
                  </a:lnTo>
                  <a:lnTo>
                    <a:pt x="76" y="86"/>
                  </a:lnTo>
                  <a:lnTo>
                    <a:pt x="73" y="90"/>
                  </a:lnTo>
                  <a:lnTo>
                    <a:pt x="68" y="95"/>
                  </a:lnTo>
                  <a:lnTo>
                    <a:pt x="62" y="106"/>
                  </a:lnTo>
                  <a:lnTo>
                    <a:pt x="57" y="122"/>
                  </a:lnTo>
                  <a:lnTo>
                    <a:pt x="53" y="140"/>
                  </a:lnTo>
                  <a:lnTo>
                    <a:pt x="50" y="162"/>
                  </a:lnTo>
                  <a:lnTo>
                    <a:pt x="47" y="209"/>
                  </a:lnTo>
                  <a:lnTo>
                    <a:pt x="47" y="260"/>
                  </a:lnTo>
                  <a:lnTo>
                    <a:pt x="42" y="407"/>
                  </a:lnTo>
                  <a:lnTo>
                    <a:pt x="190" y="404"/>
                  </a:lnTo>
                  <a:lnTo>
                    <a:pt x="241" y="404"/>
                  </a:lnTo>
                  <a:lnTo>
                    <a:pt x="288" y="401"/>
                  </a:lnTo>
                  <a:lnTo>
                    <a:pt x="308" y="399"/>
                  </a:lnTo>
                  <a:lnTo>
                    <a:pt x="327" y="394"/>
                  </a:lnTo>
                  <a:lnTo>
                    <a:pt x="342" y="390"/>
                  </a:lnTo>
                  <a:lnTo>
                    <a:pt x="353" y="383"/>
                  </a:lnTo>
                  <a:lnTo>
                    <a:pt x="363" y="375"/>
                  </a:lnTo>
                  <a:lnTo>
                    <a:pt x="381" y="356"/>
                  </a:lnTo>
                  <a:lnTo>
                    <a:pt x="394" y="337"/>
                  </a:lnTo>
                  <a:lnTo>
                    <a:pt x="402" y="320"/>
                  </a:lnTo>
                  <a:lnTo>
                    <a:pt x="405" y="304"/>
                  </a:lnTo>
                  <a:lnTo>
                    <a:pt x="406" y="290"/>
                  </a:lnTo>
                  <a:lnTo>
                    <a:pt x="403" y="276"/>
                  </a:lnTo>
                  <a:lnTo>
                    <a:pt x="397" y="263"/>
                  </a:lnTo>
                  <a:lnTo>
                    <a:pt x="389" y="252"/>
                  </a:lnTo>
                  <a:lnTo>
                    <a:pt x="369" y="235"/>
                  </a:lnTo>
                  <a:lnTo>
                    <a:pt x="353" y="227"/>
                  </a:lnTo>
                  <a:lnTo>
                    <a:pt x="338" y="223"/>
                  </a:lnTo>
                  <a:lnTo>
                    <a:pt x="324" y="223"/>
                  </a:lnTo>
                  <a:lnTo>
                    <a:pt x="311" y="225"/>
                  </a:lnTo>
                  <a:lnTo>
                    <a:pt x="302" y="231"/>
                  </a:lnTo>
                  <a:lnTo>
                    <a:pt x="292" y="238"/>
                  </a:lnTo>
                  <a:lnTo>
                    <a:pt x="280" y="257"/>
                  </a:lnTo>
                  <a:lnTo>
                    <a:pt x="275" y="277"/>
                  </a:lnTo>
                  <a:lnTo>
                    <a:pt x="275" y="287"/>
                  </a:lnTo>
                  <a:lnTo>
                    <a:pt x="278" y="296"/>
                  </a:lnTo>
                  <a:lnTo>
                    <a:pt x="284" y="304"/>
                  </a:lnTo>
                  <a:lnTo>
                    <a:pt x="292" y="309"/>
                  </a:lnTo>
                  <a:lnTo>
                    <a:pt x="303" y="314"/>
                  </a:lnTo>
                  <a:lnTo>
                    <a:pt x="316" y="314"/>
                  </a:lnTo>
                  <a:lnTo>
                    <a:pt x="314" y="326"/>
                  </a:lnTo>
                  <a:lnTo>
                    <a:pt x="309" y="337"/>
                  </a:lnTo>
                  <a:lnTo>
                    <a:pt x="302" y="345"/>
                  </a:lnTo>
                  <a:lnTo>
                    <a:pt x="294" y="352"/>
                  </a:lnTo>
                  <a:lnTo>
                    <a:pt x="283" y="355"/>
                  </a:lnTo>
                  <a:lnTo>
                    <a:pt x="273" y="355"/>
                  </a:lnTo>
                  <a:lnTo>
                    <a:pt x="262" y="352"/>
                  </a:lnTo>
                  <a:lnTo>
                    <a:pt x="253" y="344"/>
                  </a:lnTo>
                  <a:lnTo>
                    <a:pt x="252" y="355"/>
                  </a:lnTo>
                  <a:lnTo>
                    <a:pt x="245" y="364"/>
                  </a:lnTo>
                  <a:lnTo>
                    <a:pt x="239" y="371"/>
                  </a:lnTo>
                  <a:lnTo>
                    <a:pt x="231" y="374"/>
                  </a:lnTo>
                  <a:lnTo>
                    <a:pt x="222" y="375"/>
                  </a:lnTo>
                  <a:lnTo>
                    <a:pt x="212" y="372"/>
                  </a:lnTo>
                  <a:lnTo>
                    <a:pt x="205" y="366"/>
                  </a:lnTo>
                  <a:lnTo>
                    <a:pt x="198" y="356"/>
                  </a:lnTo>
                  <a:lnTo>
                    <a:pt x="189" y="369"/>
                  </a:lnTo>
                  <a:lnTo>
                    <a:pt x="176" y="377"/>
                  </a:lnTo>
                  <a:lnTo>
                    <a:pt x="162" y="382"/>
                  </a:lnTo>
                  <a:lnTo>
                    <a:pt x="147" y="383"/>
                  </a:lnTo>
                  <a:lnTo>
                    <a:pt x="131" y="380"/>
                  </a:lnTo>
                  <a:lnTo>
                    <a:pt x="117" y="374"/>
                  </a:lnTo>
                  <a:lnTo>
                    <a:pt x="106" y="364"/>
                  </a:lnTo>
                  <a:lnTo>
                    <a:pt x="98" y="352"/>
                  </a:lnTo>
                  <a:lnTo>
                    <a:pt x="114" y="355"/>
                  </a:lnTo>
                  <a:lnTo>
                    <a:pt x="129" y="353"/>
                  </a:lnTo>
                  <a:lnTo>
                    <a:pt x="145" y="349"/>
                  </a:lnTo>
                  <a:lnTo>
                    <a:pt x="161" y="339"/>
                  </a:lnTo>
                  <a:lnTo>
                    <a:pt x="173" y="328"/>
                  </a:lnTo>
                  <a:lnTo>
                    <a:pt x="186" y="312"/>
                  </a:lnTo>
                  <a:lnTo>
                    <a:pt x="197" y="295"/>
                  </a:lnTo>
                  <a:lnTo>
                    <a:pt x="205" y="274"/>
                  </a:lnTo>
                  <a:lnTo>
                    <a:pt x="217" y="246"/>
                  </a:lnTo>
                  <a:lnTo>
                    <a:pt x="236" y="220"/>
                  </a:lnTo>
                  <a:lnTo>
                    <a:pt x="258" y="200"/>
                  </a:lnTo>
                  <a:lnTo>
                    <a:pt x="286" y="184"/>
                  </a:lnTo>
                  <a:lnTo>
                    <a:pt x="314" y="176"/>
                  </a:lnTo>
                  <a:lnTo>
                    <a:pt x="344" y="176"/>
                  </a:lnTo>
                  <a:lnTo>
                    <a:pt x="360" y="179"/>
                  </a:lnTo>
                  <a:lnTo>
                    <a:pt x="375" y="184"/>
                  </a:lnTo>
                  <a:lnTo>
                    <a:pt x="389" y="192"/>
                  </a:lnTo>
                  <a:lnTo>
                    <a:pt x="403" y="203"/>
                  </a:lnTo>
                  <a:lnTo>
                    <a:pt x="422" y="223"/>
                  </a:lnTo>
                  <a:lnTo>
                    <a:pt x="436" y="244"/>
                  </a:lnTo>
                  <a:lnTo>
                    <a:pt x="444" y="265"/>
                  </a:lnTo>
                  <a:lnTo>
                    <a:pt x="449" y="287"/>
                  </a:lnTo>
                  <a:lnTo>
                    <a:pt x="449" y="309"/>
                  </a:lnTo>
                  <a:lnTo>
                    <a:pt x="444" y="331"/>
                  </a:lnTo>
                  <a:lnTo>
                    <a:pt x="436" y="352"/>
                  </a:lnTo>
                  <a:lnTo>
                    <a:pt x="425" y="372"/>
                  </a:lnTo>
                  <a:lnTo>
                    <a:pt x="411" y="393"/>
                  </a:lnTo>
                  <a:lnTo>
                    <a:pt x="394" y="410"/>
                  </a:lnTo>
                  <a:lnTo>
                    <a:pt x="389" y="417"/>
                  </a:lnTo>
                  <a:lnTo>
                    <a:pt x="374" y="426"/>
                  </a:lnTo>
                  <a:lnTo>
                    <a:pt x="355" y="436"/>
                  </a:lnTo>
                  <a:lnTo>
                    <a:pt x="333" y="442"/>
                  </a:lnTo>
                  <a:lnTo>
                    <a:pt x="309" y="447"/>
                  </a:lnTo>
                  <a:lnTo>
                    <a:pt x="253" y="451"/>
                  </a:lnTo>
                  <a:lnTo>
                    <a:pt x="195" y="453"/>
                  </a:lnTo>
                  <a:lnTo>
                    <a:pt x="194" y="451"/>
                  </a:lnTo>
                  <a:lnTo>
                    <a:pt x="0" y="453"/>
                  </a:lnTo>
                  <a:lnTo>
                    <a:pt x="0" y="257"/>
                  </a:lnTo>
                  <a:lnTo>
                    <a:pt x="1" y="257"/>
                  </a:lnTo>
                  <a:lnTo>
                    <a:pt x="1" y="197"/>
                  </a:lnTo>
                  <a:lnTo>
                    <a:pt x="7" y="140"/>
                  </a:lnTo>
                  <a:lnTo>
                    <a:pt x="12" y="116"/>
                  </a:lnTo>
                  <a:lnTo>
                    <a:pt x="18" y="94"/>
                  </a:lnTo>
                  <a:lnTo>
                    <a:pt x="26" y="75"/>
                  </a:lnTo>
                  <a:lnTo>
                    <a:pt x="36" y="60"/>
                  </a:lnTo>
                  <a:lnTo>
                    <a:pt x="40" y="54"/>
                  </a:lnTo>
                  <a:lnTo>
                    <a:pt x="78" y="24"/>
                  </a:lnTo>
                  <a:lnTo>
                    <a:pt x="78" y="22"/>
                  </a:lnTo>
                  <a:lnTo>
                    <a:pt x="78" y="24"/>
                  </a:lnTo>
                  <a:close/>
                </a:path>
              </a:pathLst>
            </a:custGeom>
            <a:solidFill>
              <a:srgbClr val="B200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125" name="Freeform 26">
              <a:extLst>
                <a:ext uri="{FF2B5EF4-FFF2-40B4-BE49-F238E27FC236}">
                  <a16:creationId xmlns:a16="http://schemas.microsoft.com/office/drawing/2014/main" xmlns="" id="{00000000-0008-0000-0800-00005D2F0000}"/>
                </a:ext>
              </a:extLst>
            </xdr:cNvPr>
            <xdr:cNvSpPr>
              <a:spLocks/>
            </xdr:cNvSpPr>
          </xdr:nvSpPr>
          <xdr:spPr bwMode="auto">
            <a:xfrm>
              <a:off x="1899" y="15958"/>
              <a:ext cx="4535" cy="73"/>
            </a:xfrm>
            <a:custGeom>
              <a:avLst/>
              <a:gdLst>
                <a:gd name="T0" fmla="*/ 53820 w 2556"/>
                <a:gd name="T1" fmla="*/ 0 h 73"/>
                <a:gd name="T2" fmla="*/ 72940 w 2556"/>
                <a:gd name="T3" fmla="*/ 8 h 73"/>
                <a:gd name="T4" fmla="*/ 96530 w 2556"/>
                <a:gd name="T5" fmla="*/ 13 h 73"/>
                <a:gd name="T6" fmla="*/ 129414 w 2556"/>
                <a:gd name="T7" fmla="*/ 19 h 73"/>
                <a:gd name="T8" fmla="*/ 164504 w 2556"/>
                <a:gd name="T9" fmla="*/ 22 h 73"/>
                <a:gd name="T10" fmla="*/ 247983 w 2556"/>
                <a:gd name="T11" fmla="*/ 27 h 73"/>
                <a:gd name="T12" fmla="*/ 334575 w 2556"/>
                <a:gd name="T13" fmla="*/ 29 h 73"/>
                <a:gd name="T14" fmla="*/ 334575 w 2556"/>
                <a:gd name="T15" fmla="*/ 27 h 73"/>
                <a:gd name="T16" fmla="*/ 4413298 w 2556"/>
                <a:gd name="T17" fmla="*/ 27 h 73"/>
                <a:gd name="T18" fmla="*/ 4413298 w 2556"/>
                <a:gd name="T19" fmla="*/ 73 h 73"/>
                <a:gd name="T20" fmla="*/ 229614 w 2556"/>
                <a:gd name="T21" fmla="*/ 73 h 73"/>
                <a:gd name="T22" fmla="*/ 138165 w 2556"/>
                <a:gd name="T23" fmla="*/ 67 h 73"/>
                <a:gd name="T24" fmla="*/ 95490 w 2556"/>
                <a:gd name="T25" fmla="*/ 62 h 73"/>
                <a:gd name="T26" fmla="*/ 57568 w 2556"/>
                <a:gd name="T27" fmla="*/ 56 h 73"/>
                <a:gd name="T28" fmla="*/ 27520 w 2556"/>
                <a:gd name="T29" fmla="*/ 48 h 73"/>
                <a:gd name="T30" fmla="*/ 0 w 2556"/>
                <a:gd name="T31" fmla="*/ 38 h 73"/>
                <a:gd name="T32" fmla="*/ 29043 w 2556"/>
                <a:gd name="T33" fmla="*/ 21 h 73"/>
                <a:gd name="T34" fmla="*/ 53820 w 2556"/>
                <a:gd name="T35" fmla="*/ 0 h 73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w 2556"/>
                <a:gd name="T55" fmla="*/ 0 h 73"/>
                <a:gd name="T56" fmla="*/ 2556 w 2556"/>
                <a:gd name="T57" fmla="*/ 73 h 73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T54" t="T55" r="T56" b="T57"/>
              <a:pathLst>
                <a:path w="2556" h="73">
                  <a:moveTo>
                    <a:pt x="31" y="0"/>
                  </a:moveTo>
                  <a:lnTo>
                    <a:pt x="42" y="8"/>
                  </a:lnTo>
                  <a:lnTo>
                    <a:pt x="56" y="13"/>
                  </a:lnTo>
                  <a:lnTo>
                    <a:pt x="75" y="19"/>
                  </a:lnTo>
                  <a:lnTo>
                    <a:pt x="95" y="22"/>
                  </a:lnTo>
                  <a:lnTo>
                    <a:pt x="144" y="27"/>
                  </a:lnTo>
                  <a:lnTo>
                    <a:pt x="194" y="29"/>
                  </a:lnTo>
                  <a:lnTo>
                    <a:pt x="194" y="27"/>
                  </a:lnTo>
                  <a:lnTo>
                    <a:pt x="2556" y="27"/>
                  </a:lnTo>
                  <a:lnTo>
                    <a:pt x="2556" y="73"/>
                  </a:lnTo>
                  <a:lnTo>
                    <a:pt x="133" y="73"/>
                  </a:lnTo>
                  <a:lnTo>
                    <a:pt x="80" y="67"/>
                  </a:lnTo>
                  <a:lnTo>
                    <a:pt x="55" y="62"/>
                  </a:lnTo>
                  <a:lnTo>
                    <a:pt x="33" y="56"/>
                  </a:lnTo>
                  <a:lnTo>
                    <a:pt x="16" y="48"/>
                  </a:lnTo>
                  <a:lnTo>
                    <a:pt x="0" y="38"/>
                  </a:lnTo>
                  <a:lnTo>
                    <a:pt x="17" y="21"/>
                  </a:lnTo>
                  <a:lnTo>
                    <a:pt x="31" y="0"/>
                  </a:lnTo>
                  <a:close/>
                </a:path>
              </a:pathLst>
            </a:custGeom>
            <a:solidFill>
              <a:srgbClr val="0000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126" name="Freeform 27">
              <a:extLst>
                <a:ext uri="{FF2B5EF4-FFF2-40B4-BE49-F238E27FC236}">
                  <a16:creationId xmlns:a16="http://schemas.microsoft.com/office/drawing/2014/main" xmlns="" id="{00000000-0008-0000-0800-00005E2F0000}"/>
                </a:ext>
              </a:extLst>
            </xdr:cNvPr>
            <xdr:cNvSpPr>
              <a:spLocks/>
            </xdr:cNvSpPr>
          </xdr:nvSpPr>
          <xdr:spPr bwMode="auto">
            <a:xfrm>
              <a:off x="1852" y="15754"/>
              <a:ext cx="349" cy="207"/>
            </a:xfrm>
            <a:custGeom>
              <a:avLst/>
              <a:gdLst>
                <a:gd name="T0" fmla="*/ 50 w 349"/>
                <a:gd name="T1" fmla="*/ 150 h 207"/>
                <a:gd name="T2" fmla="*/ 43 w 349"/>
                <a:gd name="T3" fmla="*/ 117 h 207"/>
                <a:gd name="T4" fmla="*/ 49 w 349"/>
                <a:gd name="T5" fmla="*/ 90 h 207"/>
                <a:gd name="T6" fmla="*/ 68 w 349"/>
                <a:gd name="T7" fmla="*/ 68 h 207"/>
                <a:gd name="T8" fmla="*/ 96 w 349"/>
                <a:gd name="T9" fmla="*/ 52 h 207"/>
                <a:gd name="T10" fmla="*/ 124 w 349"/>
                <a:gd name="T11" fmla="*/ 48 h 207"/>
                <a:gd name="T12" fmla="*/ 147 w 349"/>
                <a:gd name="T13" fmla="*/ 55 h 207"/>
                <a:gd name="T14" fmla="*/ 168 w 349"/>
                <a:gd name="T15" fmla="*/ 81 h 207"/>
                <a:gd name="T16" fmla="*/ 171 w 349"/>
                <a:gd name="T17" fmla="*/ 111 h 207"/>
                <a:gd name="T18" fmla="*/ 163 w 349"/>
                <a:gd name="T19" fmla="*/ 128 h 207"/>
                <a:gd name="T20" fmla="*/ 144 w 349"/>
                <a:gd name="T21" fmla="*/ 138 h 207"/>
                <a:gd name="T22" fmla="*/ 133 w 349"/>
                <a:gd name="T23" fmla="*/ 150 h 207"/>
                <a:gd name="T24" fmla="*/ 146 w 349"/>
                <a:gd name="T25" fmla="*/ 171 h 207"/>
                <a:gd name="T26" fmla="*/ 165 w 349"/>
                <a:gd name="T27" fmla="*/ 181 h 207"/>
                <a:gd name="T28" fmla="*/ 183 w 349"/>
                <a:gd name="T29" fmla="*/ 176 h 207"/>
                <a:gd name="T30" fmla="*/ 196 w 349"/>
                <a:gd name="T31" fmla="*/ 179 h 207"/>
                <a:gd name="T32" fmla="*/ 208 w 349"/>
                <a:gd name="T33" fmla="*/ 195 h 207"/>
                <a:gd name="T34" fmla="*/ 227 w 349"/>
                <a:gd name="T35" fmla="*/ 200 h 207"/>
                <a:gd name="T36" fmla="*/ 244 w 349"/>
                <a:gd name="T37" fmla="*/ 192 h 207"/>
                <a:gd name="T38" fmla="*/ 260 w 349"/>
                <a:gd name="T39" fmla="*/ 193 h 207"/>
                <a:gd name="T40" fmla="*/ 287 w 349"/>
                <a:gd name="T41" fmla="*/ 206 h 207"/>
                <a:gd name="T42" fmla="*/ 318 w 349"/>
                <a:gd name="T43" fmla="*/ 206 h 207"/>
                <a:gd name="T44" fmla="*/ 341 w 349"/>
                <a:gd name="T45" fmla="*/ 190 h 207"/>
                <a:gd name="T46" fmla="*/ 334 w 349"/>
                <a:gd name="T47" fmla="*/ 181 h 207"/>
                <a:gd name="T48" fmla="*/ 304 w 349"/>
                <a:gd name="T49" fmla="*/ 174 h 207"/>
                <a:gd name="T50" fmla="*/ 276 w 349"/>
                <a:gd name="T51" fmla="*/ 152 h 207"/>
                <a:gd name="T52" fmla="*/ 252 w 349"/>
                <a:gd name="T53" fmla="*/ 119 h 207"/>
                <a:gd name="T54" fmla="*/ 232 w 349"/>
                <a:gd name="T55" fmla="*/ 70 h 207"/>
                <a:gd name="T56" fmla="*/ 190 w 349"/>
                <a:gd name="T57" fmla="*/ 24 h 207"/>
                <a:gd name="T58" fmla="*/ 133 w 349"/>
                <a:gd name="T59" fmla="*/ 0 h 207"/>
                <a:gd name="T60" fmla="*/ 90 w 349"/>
                <a:gd name="T61" fmla="*/ 3 h 207"/>
                <a:gd name="T62" fmla="*/ 60 w 349"/>
                <a:gd name="T63" fmla="*/ 16 h 207"/>
                <a:gd name="T64" fmla="*/ 25 w 349"/>
                <a:gd name="T65" fmla="*/ 48 h 207"/>
                <a:gd name="T66" fmla="*/ 3 w 349"/>
                <a:gd name="T67" fmla="*/ 93 h 207"/>
                <a:gd name="T68" fmla="*/ 2 w 349"/>
                <a:gd name="T69" fmla="*/ 139 h 207"/>
                <a:gd name="T70" fmla="*/ 18 w 349"/>
                <a:gd name="T71" fmla="*/ 185 h 207"/>
                <a:gd name="T72" fmla="*/ 50 w 349"/>
                <a:gd name="T73" fmla="*/ 188 h 207"/>
                <a:gd name="T74" fmla="*/ 61 w 349"/>
                <a:gd name="T75" fmla="*/ 169 h 207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w 349"/>
                <a:gd name="T115" fmla="*/ 0 h 207"/>
                <a:gd name="T116" fmla="*/ 349 w 349"/>
                <a:gd name="T117" fmla="*/ 207 h 207"/>
              </a:gdLst>
              <a:ahLst/>
              <a:cxnLst>
                <a:cxn ang="T76">
                  <a:pos x="T0" y="T1"/>
                </a:cxn>
                <a:cxn ang="T77">
                  <a:pos x="T2" y="T3"/>
                </a:cxn>
                <a:cxn ang="T78">
                  <a:pos x="T4" y="T5"/>
                </a:cxn>
                <a:cxn ang="T79">
                  <a:pos x="T6" y="T7"/>
                </a:cxn>
                <a:cxn ang="T80">
                  <a:pos x="T8" y="T9"/>
                </a:cxn>
                <a:cxn ang="T81">
                  <a:pos x="T10" y="T11"/>
                </a:cxn>
                <a:cxn ang="T82">
                  <a:pos x="T12" y="T13"/>
                </a:cxn>
                <a:cxn ang="T83">
                  <a:pos x="T14" y="T15"/>
                </a:cxn>
                <a:cxn ang="T84">
                  <a:pos x="T16" y="T17"/>
                </a:cxn>
                <a:cxn ang="T85">
                  <a:pos x="T18" y="T19"/>
                </a:cxn>
                <a:cxn ang="T86">
                  <a:pos x="T20" y="T21"/>
                </a:cxn>
                <a:cxn ang="T87">
                  <a:pos x="T22" y="T23"/>
                </a:cxn>
                <a:cxn ang="T88">
                  <a:pos x="T24" y="T25"/>
                </a:cxn>
                <a:cxn ang="T89">
                  <a:pos x="T26" y="T27"/>
                </a:cxn>
                <a:cxn ang="T90">
                  <a:pos x="T28" y="T29"/>
                </a:cxn>
                <a:cxn ang="T91">
                  <a:pos x="T30" y="T31"/>
                </a:cxn>
                <a:cxn ang="T92">
                  <a:pos x="T32" y="T33"/>
                </a:cxn>
                <a:cxn ang="T93">
                  <a:pos x="T34" y="T35"/>
                </a:cxn>
                <a:cxn ang="T94">
                  <a:pos x="T36" y="T37"/>
                </a:cxn>
                <a:cxn ang="T95">
                  <a:pos x="T38" y="T39"/>
                </a:cxn>
                <a:cxn ang="T96">
                  <a:pos x="T40" y="T41"/>
                </a:cxn>
                <a:cxn ang="T97">
                  <a:pos x="T42" y="T43"/>
                </a:cxn>
                <a:cxn ang="T98">
                  <a:pos x="T44" y="T45"/>
                </a:cxn>
                <a:cxn ang="T99">
                  <a:pos x="T46" y="T47"/>
                </a:cxn>
                <a:cxn ang="T100">
                  <a:pos x="T48" y="T49"/>
                </a:cxn>
                <a:cxn ang="T101">
                  <a:pos x="T50" y="T51"/>
                </a:cxn>
                <a:cxn ang="T102">
                  <a:pos x="T52" y="T53"/>
                </a:cxn>
                <a:cxn ang="T103">
                  <a:pos x="T54" y="T55"/>
                </a:cxn>
                <a:cxn ang="T104">
                  <a:pos x="T56" y="T57"/>
                </a:cxn>
                <a:cxn ang="T105">
                  <a:pos x="T58" y="T59"/>
                </a:cxn>
                <a:cxn ang="T106">
                  <a:pos x="T60" y="T61"/>
                </a:cxn>
                <a:cxn ang="T107">
                  <a:pos x="T62" y="T63"/>
                </a:cxn>
                <a:cxn ang="T108">
                  <a:pos x="T64" y="T65"/>
                </a:cxn>
                <a:cxn ang="T109">
                  <a:pos x="T66" y="T67"/>
                </a:cxn>
                <a:cxn ang="T110">
                  <a:pos x="T68" y="T69"/>
                </a:cxn>
                <a:cxn ang="T111">
                  <a:pos x="T70" y="T71"/>
                </a:cxn>
                <a:cxn ang="T112">
                  <a:pos x="T72" y="T73"/>
                </a:cxn>
                <a:cxn ang="T113">
                  <a:pos x="T74" y="T75"/>
                </a:cxn>
              </a:cxnLst>
              <a:rect l="T114" t="T115" r="T116" b="T117"/>
              <a:pathLst>
                <a:path w="349" h="207">
                  <a:moveTo>
                    <a:pt x="63" y="169"/>
                  </a:moveTo>
                  <a:lnTo>
                    <a:pt x="50" y="150"/>
                  </a:lnTo>
                  <a:lnTo>
                    <a:pt x="44" y="133"/>
                  </a:lnTo>
                  <a:lnTo>
                    <a:pt x="43" y="117"/>
                  </a:lnTo>
                  <a:lnTo>
                    <a:pt x="44" y="103"/>
                  </a:lnTo>
                  <a:lnTo>
                    <a:pt x="49" y="90"/>
                  </a:lnTo>
                  <a:lnTo>
                    <a:pt x="57" y="78"/>
                  </a:lnTo>
                  <a:lnTo>
                    <a:pt x="68" y="68"/>
                  </a:lnTo>
                  <a:lnTo>
                    <a:pt x="80" y="60"/>
                  </a:lnTo>
                  <a:lnTo>
                    <a:pt x="96" y="52"/>
                  </a:lnTo>
                  <a:lnTo>
                    <a:pt x="111" y="48"/>
                  </a:lnTo>
                  <a:lnTo>
                    <a:pt x="124" y="48"/>
                  </a:lnTo>
                  <a:lnTo>
                    <a:pt x="136" y="51"/>
                  </a:lnTo>
                  <a:lnTo>
                    <a:pt x="147" y="55"/>
                  </a:lnTo>
                  <a:lnTo>
                    <a:pt x="155" y="62"/>
                  </a:lnTo>
                  <a:lnTo>
                    <a:pt x="168" y="81"/>
                  </a:lnTo>
                  <a:lnTo>
                    <a:pt x="172" y="101"/>
                  </a:lnTo>
                  <a:lnTo>
                    <a:pt x="171" y="111"/>
                  </a:lnTo>
                  <a:lnTo>
                    <a:pt x="168" y="120"/>
                  </a:lnTo>
                  <a:lnTo>
                    <a:pt x="163" y="128"/>
                  </a:lnTo>
                  <a:lnTo>
                    <a:pt x="155" y="133"/>
                  </a:lnTo>
                  <a:lnTo>
                    <a:pt x="144" y="138"/>
                  </a:lnTo>
                  <a:lnTo>
                    <a:pt x="132" y="138"/>
                  </a:lnTo>
                  <a:lnTo>
                    <a:pt x="133" y="150"/>
                  </a:lnTo>
                  <a:lnTo>
                    <a:pt x="138" y="162"/>
                  </a:lnTo>
                  <a:lnTo>
                    <a:pt x="146" y="171"/>
                  </a:lnTo>
                  <a:lnTo>
                    <a:pt x="154" y="177"/>
                  </a:lnTo>
                  <a:lnTo>
                    <a:pt x="165" y="181"/>
                  </a:lnTo>
                  <a:lnTo>
                    <a:pt x="174" y="179"/>
                  </a:lnTo>
                  <a:lnTo>
                    <a:pt x="183" y="176"/>
                  </a:lnTo>
                  <a:lnTo>
                    <a:pt x="193" y="168"/>
                  </a:lnTo>
                  <a:lnTo>
                    <a:pt x="196" y="179"/>
                  </a:lnTo>
                  <a:lnTo>
                    <a:pt x="201" y="188"/>
                  </a:lnTo>
                  <a:lnTo>
                    <a:pt x="208" y="195"/>
                  </a:lnTo>
                  <a:lnTo>
                    <a:pt x="218" y="200"/>
                  </a:lnTo>
                  <a:lnTo>
                    <a:pt x="227" y="200"/>
                  </a:lnTo>
                  <a:lnTo>
                    <a:pt x="237" y="196"/>
                  </a:lnTo>
                  <a:lnTo>
                    <a:pt x="244" y="192"/>
                  </a:lnTo>
                  <a:lnTo>
                    <a:pt x="251" y="182"/>
                  </a:lnTo>
                  <a:lnTo>
                    <a:pt x="260" y="193"/>
                  </a:lnTo>
                  <a:lnTo>
                    <a:pt x="273" y="203"/>
                  </a:lnTo>
                  <a:lnTo>
                    <a:pt x="287" y="206"/>
                  </a:lnTo>
                  <a:lnTo>
                    <a:pt x="302" y="207"/>
                  </a:lnTo>
                  <a:lnTo>
                    <a:pt x="318" y="206"/>
                  </a:lnTo>
                  <a:lnTo>
                    <a:pt x="331" y="200"/>
                  </a:lnTo>
                  <a:lnTo>
                    <a:pt x="341" y="190"/>
                  </a:lnTo>
                  <a:lnTo>
                    <a:pt x="349" y="177"/>
                  </a:lnTo>
                  <a:lnTo>
                    <a:pt x="334" y="181"/>
                  </a:lnTo>
                  <a:lnTo>
                    <a:pt x="318" y="179"/>
                  </a:lnTo>
                  <a:lnTo>
                    <a:pt x="304" y="174"/>
                  </a:lnTo>
                  <a:lnTo>
                    <a:pt x="288" y="165"/>
                  </a:lnTo>
                  <a:lnTo>
                    <a:pt x="276" y="152"/>
                  </a:lnTo>
                  <a:lnTo>
                    <a:pt x="263" y="136"/>
                  </a:lnTo>
                  <a:lnTo>
                    <a:pt x="252" y="119"/>
                  </a:lnTo>
                  <a:lnTo>
                    <a:pt x="244" y="98"/>
                  </a:lnTo>
                  <a:lnTo>
                    <a:pt x="232" y="70"/>
                  </a:lnTo>
                  <a:lnTo>
                    <a:pt x="213" y="44"/>
                  </a:lnTo>
                  <a:lnTo>
                    <a:pt x="190" y="24"/>
                  </a:lnTo>
                  <a:lnTo>
                    <a:pt x="163" y="8"/>
                  </a:lnTo>
                  <a:lnTo>
                    <a:pt x="133" y="0"/>
                  </a:lnTo>
                  <a:lnTo>
                    <a:pt x="104" y="0"/>
                  </a:lnTo>
                  <a:lnTo>
                    <a:pt x="90" y="3"/>
                  </a:lnTo>
                  <a:lnTo>
                    <a:pt x="74" y="8"/>
                  </a:lnTo>
                  <a:lnTo>
                    <a:pt x="60" y="16"/>
                  </a:lnTo>
                  <a:lnTo>
                    <a:pt x="46" y="27"/>
                  </a:lnTo>
                  <a:lnTo>
                    <a:pt x="25" y="48"/>
                  </a:lnTo>
                  <a:lnTo>
                    <a:pt x="11" y="71"/>
                  </a:lnTo>
                  <a:lnTo>
                    <a:pt x="3" y="93"/>
                  </a:lnTo>
                  <a:lnTo>
                    <a:pt x="0" y="117"/>
                  </a:lnTo>
                  <a:lnTo>
                    <a:pt x="2" y="139"/>
                  </a:lnTo>
                  <a:lnTo>
                    <a:pt x="8" y="163"/>
                  </a:lnTo>
                  <a:lnTo>
                    <a:pt x="18" y="185"/>
                  </a:lnTo>
                  <a:lnTo>
                    <a:pt x="32" y="207"/>
                  </a:lnTo>
                  <a:lnTo>
                    <a:pt x="50" y="188"/>
                  </a:lnTo>
                  <a:lnTo>
                    <a:pt x="63" y="169"/>
                  </a:lnTo>
                  <a:lnTo>
                    <a:pt x="61" y="169"/>
                  </a:lnTo>
                  <a:lnTo>
                    <a:pt x="63" y="169"/>
                  </a:lnTo>
                  <a:close/>
                </a:path>
              </a:pathLst>
            </a:custGeom>
            <a:solidFill>
              <a:srgbClr val="0000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127" name="Freeform 28">
              <a:extLst>
                <a:ext uri="{FF2B5EF4-FFF2-40B4-BE49-F238E27FC236}">
                  <a16:creationId xmlns:a16="http://schemas.microsoft.com/office/drawing/2014/main" xmlns="" id="{00000000-0008-0000-0800-00005F2F0000}"/>
                </a:ext>
              </a:extLst>
            </xdr:cNvPr>
            <xdr:cNvSpPr>
              <a:spLocks/>
            </xdr:cNvSpPr>
          </xdr:nvSpPr>
          <xdr:spPr bwMode="auto">
            <a:xfrm flipV="1">
              <a:off x="1593" y="15356"/>
              <a:ext cx="204" cy="353"/>
            </a:xfrm>
            <a:custGeom>
              <a:avLst/>
              <a:gdLst>
                <a:gd name="T0" fmla="*/ 55 w 204"/>
                <a:gd name="T1" fmla="*/ 49 h 353"/>
                <a:gd name="T2" fmla="*/ 89 w 204"/>
                <a:gd name="T3" fmla="*/ 41 h 353"/>
                <a:gd name="T4" fmla="*/ 118 w 204"/>
                <a:gd name="T5" fmla="*/ 48 h 353"/>
                <a:gd name="T6" fmla="*/ 140 w 204"/>
                <a:gd name="T7" fmla="*/ 67 h 353"/>
                <a:gd name="T8" fmla="*/ 155 w 204"/>
                <a:gd name="T9" fmla="*/ 95 h 353"/>
                <a:gd name="T10" fmla="*/ 158 w 204"/>
                <a:gd name="T11" fmla="*/ 125 h 353"/>
                <a:gd name="T12" fmla="*/ 150 w 204"/>
                <a:gd name="T13" fmla="*/ 147 h 353"/>
                <a:gd name="T14" fmla="*/ 124 w 204"/>
                <a:gd name="T15" fmla="*/ 170 h 353"/>
                <a:gd name="T16" fmla="*/ 94 w 204"/>
                <a:gd name="T17" fmla="*/ 173 h 353"/>
                <a:gd name="T18" fmla="*/ 77 w 204"/>
                <a:gd name="T19" fmla="*/ 165 h 353"/>
                <a:gd name="T20" fmla="*/ 68 w 204"/>
                <a:gd name="T21" fmla="*/ 146 h 353"/>
                <a:gd name="T22" fmla="*/ 55 w 204"/>
                <a:gd name="T23" fmla="*/ 135 h 353"/>
                <a:gd name="T24" fmla="*/ 36 w 204"/>
                <a:gd name="T25" fmla="*/ 147 h 353"/>
                <a:gd name="T26" fmla="*/ 27 w 204"/>
                <a:gd name="T27" fmla="*/ 166 h 353"/>
                <a:gd name="T28" fmla="*/ 30 w 204"/>
                <a:gd name="T29" fmla="*/ 185 h 353"/>
                <a:gd name="T30" fmla="*/ 27 w 204"/>
                <a:gd name="T31" fmla="*/ 196 h 353"/>
                <a:gd name="T32" fmla="*/ 11 w 204"/>
                <a:gd name="T33" fmla="*/ 209 h 353"/>
                <a:gd name="T34" fmla="*/ 8 w 204"/>
                <a:gd name="T35" fmla="*/ 228 h 353"/>
                <a:gd name="T36" fmla="*/ 16 w 204"/>
                <a:gd name="T37" fmla="*/ 246 h 353"/>
                <a:gd name="T38" fmla="*/ 14 w 204"/>
                <a:gd name="T39" fmla="*/ 261 h 353"/>
                <a:gd name="T40" fmla="*/ 0 w 204"/>
                <a:gd name="T41" fmla="*/ 288 h 353"/>
                <a:gd name="T42" fmla="*/ 2 w 204"/>
                <a:gd name="T43" fmla="*/ 320 h 353"/>
                <a:gd name="T44" fmla="*/ 17 w 204"/>
                <a:gd name="T45" fmla="*/ 345 h 353"/>
                <a:gd name="T46" fmla="*/ 27 w 204"/>
                <a:gd name="T47" fmla="*/ 337 h 353"/>
                <a:gd name="T48" fmla="*/ 33 w 204"/>
                <a:gd name="T49" fmla="*/ 306 h 353"/>
                <a:gd name="T50" fmla="*/ 55 w 204"/>
                <a:gd name="T51" fmla="*/ 277 h 353"/>
                <a:gd name="T52" fmla="*/ 88 w 204"/>
                <a:gd name="T53" fmla="*/ 253 h 353"/>
                <a:gd name="T54" fmla="*/ 136 w 204"/>
                <a:gd name="T55" fmla="*/ 233 h 353"/>
                <a:gd name="T56" fmla="*/ 180 w 204"/>
                <a:gd name="T57" fmla="*/ 192 h 353"/>
                <a:gd name="T58" fmla="*/ 204 w 204"/>
                <a:gd name="T59" fmla="*/ 135 h 353"/>
                <a:gd name="T60" fmla="*/ 201 w 204"/>
                <a:gd name="T61" fmla="*/ 89 h 353"/>
                <a:gd name="T62" fmla="*/ 188 w 204"/>
                <a:gd name="T63" fmla="*/ 59 h 353"/>
                <a:gd name="T64" fmla="*/ 157 w 204"/>
                <a:gd name="T65" fmla="*/ 24 h 353"/>
                <a:gd name="T66" fmla="*/ 113 w 204"/>
                <a:gd name="T67" fmla="*/ 2 h 353"/>
                <a:gd name="T68" fmla="*/ 66 w 204"/>
                <a:gd name="T69" fmla="*/ 2 h 353"/>
                <a:gd name="T70" fmla="*/ 22 w 204"/>
                <a:gd name="T71" fmla="*/ 18 h 353"/>
                <a:gd name="T72" fmla="*/ 19 w 204"/>
                <a:gd name="T73" fmla="*/ 49 h 353"/>
                <a:gd name="T74" fmla="*/ 36 w 204"/>
                <a:gd name="T75" fmla="*/ 60 h 353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w 204"/>
                <a:gd name="T115" fmla="*/ 0 h 353"/>
                <a:gd name="T116" fmla="*/ 204 w 204"/>
                <a:gd name="T117" fmla="*/ 353 h 353"/>
              </a:gdLst>
              <a:ahLst/>
              <a:cxnLst>
                <a:cxn ang="T76">
                  <a:pos x="T0" y="T1"/>
                </a:cxn>
                <a:cxn ang="T77">
                  <a:pos x="T2" y="T3"/>
                </a:cxn>
                <a:cxn ang="T78">
                  <a:pos x="T4" y="T5"/>
                </a:cxn>
                <a:cxn ang="T79">
                  <a:pos x="T6" y="T7"/>
                </a:cxn>
                <a:cxn ang="T80">
                  <a:pos x="T8" y="T9"/>
                </a:cxn>
                <a:cxn ang="T81">
                  <a:pos x="T10" y="T11"/>
                </a:cxn>
                <a:cxn ang="T82">
                  <a:pos x="T12" y="T13"/>
                </a:cxn>
                <a:cxn ang="T83">
                  <a:pos x="T14" y="T15"/>
                </a:cxn>
                <a:cxn ang="T84">
                  <a:pos x="T16" y="T17"/>
                </a:cxn>
                <a:cxn ang="T85">
                  <a:pos x="T18" y="T19"/>
                </a:cxn>
                <a:cxn ang="T86">
                  <a:pos x="T20" y="T21"/>
                </a:cxn>
                <a:cxn ang="T87">
                  <a:pos x="T22" y="T23"/>
                </a:cxn>
                <a:cxn ang="T88">
                  <a:pos x="T24" y="T25"/>
                </a:cxn>
                <a:cxn ang="T89">
                  <a:pos x="T26" y="T27"/>
                </a:cxn>
                <a:cxn ang="T90">
                  <a:pos x="T28" y="T29"/>
                </a:cxn>
                <a:cxn ang="T91">
                  <a:pos x="T30" y="T31"/>
                </a:cxn>
                <a:cxn ang="T92">
                  <a:pos x="T32" y="T33"/>
                </a:cxn>
                <a:cxn ang="T93">
                  <a:pos x="T34" y="T35"/>
                </a:cxn>
                <a:cxn ang="T94">
                  <a:pos x="T36" y="T37"/>
                </a:cxn>
                <a:cxn ang="T95">
                  <a:pos x="T38" y="T39"/>
                </a:cxn>
                <a:cxn ang="T96">
                  <a:pos x="T40" y="T41"/>
                </a:cxn>
                <a:cxn ang="T97">
                  <a:pos x="T42" y="T43"/>
                </a:cxn>
                <a:cxn ang="T98">
                  <a:pos x="T44" y="T45"/>
                </a:cxn>
                <a:cxn ang="T99">
                  <a:pos x="T46" y="T47"/>
                </a:cxn>
                <a:cxn ang="T100">
                  <a:pos x="T48" y="T49"/>
                </a:cxn>
                <a:cxn ang="T101">
                  <a:pos x="T50" y="T51"/>
                </a:cxn>
                <a:cxn ang="T102">
                  <a:pos x="T52" y="T53"/>
                </a:cxn>
                <a:cxn ang="T103">
                  <a:pos x="T54" y="T55"/>
                </a:cxn>
                <a:cxn ang="T104">
                  <a:pos x="T56" y="T57"/>
                </a:cxn>
                <a:cxn ang="T105">
                  <a:pos x="T58" y="T59"/>
                </a:cxn>
                <a:cxn ang="T106">
                  <a:pos x="T60" y="T61"/>
                </a:cxn>
                <a:cxn ang="T107">
                  <a:pos x="T62" y="T63"/>
                </a:cxn>
                <a:cxn ang="T108">
                  <a:pos x="T64" y="T65"/>
                </a:cxn>
                <a:cxn ang="T109">
                  <a:pos x="T66" y="T67"/>
                </a:cxn>
                <a:cxn ang="T110">
                  <a:pos x="T68" y="T69"/>
                </a:cxn>
                <a:cxn ang="T111">
                  <a:pos x="T70" y="T71"/>
                </a:cxn>
                <a:cxn ang="T112">
                  <a:pos x="T72" y="T73"/>
                </a:cxn>
                <a:cxn ang="T113">
                  <a:pos x="T74" y="T75"/>
                </a:cxn>
              </a:cxnLst>
              <a:rect l="T114" t="T115" r="T116" b="T117"/>
              <a:pathLst>
                <a:path w="204" h="353">
                  <a:moveTo>
                    <a:pt x="36" y="62"/>
                  </a:moveTo>
                  <a:lnTo>
                    <a:pt x="55" y="49"/>
                  </a:lnTo>
                  <a:lnTo>
                    <a:pt x="74" y="43"/>
                  </a:lnTo>
                  <a:lnTo>
                    <a:pt x="89" y="41"/>
                  </a:lnTo>
                  <a:lnTo>
                    <a:pt x="105" y="43"/>
                  </a:lnTo>
                  <a:lnTo>
                    <a:pt x="118" y="48"/>
                  </a:lnTo>
                  <a:lnTo>
                    <a:pt x="130" y="56"/>
                  </a:lnTo>
                  <a:lnTo>
                    <a:pt x="140" y="67"/>
                  </a:lnTo>
                  <a:lnTo>
                    <a:pt x="147" y="79"/>
                  </a:lnTo>
                  <a:lnTo>
                    <a:pt x="155" y="95"/>
                  </a:lnTo>
                  <a:lnTo>
                    <a:pt x="158" y="111"/>
                  </a:lnTo>
                  <a:lnTo>
                    <a:pt x="158" y="125"/>
                  </a:lnTo>
                  <a:lnTo>
                    <a:pt x="155" y="138"/>
                  </a:lnTo>
                  <a:lnTo>
                    <a:pt x="150" y="147"/>
                  </a:lnTo>
                  <a:lnTo>
                    <a:pt x="143" y="157"/>
                  </a:lnTo>
                  <a:lnTo>
                    <a:pt x="124" y="170"/>
                  </a:lnTo>
                  <a:lnTo>
                    <a:pt x="104" y="174"/>
                  </a:lnTo>
                  <a:lnTo>
                    <a:pt x="94" y="173"/>
                  </a:lnTo>
                  <a:lnTo>
                    <a:pt x="85" y="170"/>
                  </a:lnTo>
                  <a:lnTo>
                    <a:pt x="77" y="165"/>
                  </a:lnTo>
                  <a:lnTo>
                    <a:pt x="72" y="157"/>
                  </a:lnTo>
                  <a:lnTo>
                    <a:pt x="68" y="146"/>
                  </a:lnTo>
                  <a:lnTo>
                    <a:pt x="68" y="133"/>
                  </a:lnTo>
                  <a:lnTo>
                    <a:pt x="55" y="135"/>
                  </a:lnTo>
                  <a:lnTo>
                    <a:pt x="46" y="139"/>
                  </a:lnTo>
                  <a:lnTo>
                    <a:pt x="36" y="147"/>
                  </a:lnTo>
                  <a:lnTo>
                    <a:pt x="30" y="155"/>
                  </a:lnTo>
                  <a:lnTo>
                    <a:pt x="27" y="166"/>
                  </a:lnTo>
                  <a:lnTo>
                    <a:pt x="27" y="176"/>
                  </a:lnTo>
                  <a:lnTo>
                    <a:pt x="30" y="185"/>
                  </a:lnTo>
                  <a:lnTo>
                    <a:pt x="38" y="195"/>
                  </a:lnTo>
                  <a:lnTo>
                    <a:pt x="27" y="196"/>
                  </a:lnTo>
                  <a:lnTo>
                    <a:pt x="17" y="203"/>
                  </a:lnTo>
                  <a:lnTo>
                    <a:pt x="11" y="209"/>
                  </a:lnTo>
                  <a:lnTo>
                    <a:pt x="8" y="219"/>
                  </a:lnTo>
                  <a:lnTo>
                    <a:pt x="8" y="228"/>
                  </a:lnTo>
                  <a:lnTo>
                    <a:pt x="10" y="238"/>
                  </a:lnTo>
                  <a:lnTo>
                    <a:pt x="16" y="246"/>
                  </a:lnTo>
                  <a:lnTo>
                    <a:pt x="25" y="252"/>
                  </a:lnTo>
                  <a:lnTo>
                    <a:pt x="14" y="261"/>
                  </a:lnTo>
                  <a:lnTo>
                    <a:pt x="5" y="274"/>
                  </a:lnTo>
                  <a:lnTo>
                    <a:pt x="0" y="288"/>
                  </a:lnTo>
                  <a:lnTo>
                    <a:pt x="0" y="306"/>
                  </a:lnTo>
                  <a:lnTo>
                    <a:pt x="2" y="320"/>
                  </a:lnTo>
                  <a:lnTo>
                    <a:pt x="8" y="334"/>
                  </a:lnTo>
                  <a:lnTo>
                    <a:pt x="17" y="345"/>
                  </a:lnTo>
                  <a:lnTo>
                    <a:pt x="30" y="353"/>
                  </a:lnTo>
                  <a:lnTo>
                    <a:pt x="27" y="337"/>
                  </a:lnTo>
                  <a:lnTo>
                    <a:pt x="28" y="322"/>
                  </a:lnTo>
                  <a:lnTo>
                    <a:pt x="33" y="306"/>
                  </a:lnTo>
                  <a:lnTo>
                    <a:pt x="43" y="290"/>
                  </a:lnTo>
                  <a:lnTo>
                    <a:pt x="55" y="277"/>
                  </a:lnTo>
                  <a:lnTo>
                    <a:pt x="69" y="265"/>
                  </a:lnTo>
                  <a:lnTo>
                    <a:pt x="88" y="253"/>
                  </a:lnTo>
                  <a:lnTo>
                    <a:pt x="108" y="246"/>
                  </a:lnTo>
                  <a:lnTo>
                    <a:pt x="136" y="233"/>
                  </a:lnTo>
                  <a:lnTo>
                    <a:pt x="160" y="214"/>
                  </a:lnTo>
                  <a:lnTo>
                    <a:pt x="180" y="192"/>
                  </a:lnTo>
                  <a:lnTo>
                    <a:pt x="196" y="165"/>
                  </a:lnTo>
                  <a:lnTo>
                    <a:pt x="204" y="135"/>
                  </a:lnTo>
                  <a:lnTo>
                    <a:pt x="204" y="105"/>
                  </a:lnTo>
                  <a:lnTo>
                    <a:pt x="201" y="89"/>
                  </a:lnTo>
                  <a:lnTo>
                    <a:pt x="196" y="73"/>
                  </a:lnTo>
                  <a:lnTo>
                    <a:pt x="188" y="59"/>
                  </a:lnTo>
                  <a:lnTo>
                    <a:pt x="177" y="45"/>
                  </a:lnTo>
                  <a:lnTo>
                    <a:pt x="157" y="24"/>
                  </a:lnTo>
                  <a:lnTo>
                    <a:pt x="135" y="11"/>
                  </a:lnTo>
                  <a:lnTo>
                    <a:pt x="113" y="2"/>
                  </a:lnTo>
                  <a:lnTo>
                    <a:pt x="89" y="0"/>
                  </a:lnTo>
                  <a:lnTo>
                    <a:pt x="66" y="2"/>
                  </a:lnTo>
                  <a:lnTo>
                    <a:pt x="44" y="7"/>
                  </a:lnTo>
                  <a:lnTo>
                    <a:pt x="22" y="18"/>
                  </a:lnTo>
                  <a:lnTo>
                    <a:pt x="0" y="30"/>
                  </a:lnTo>
                  <a:lnTo>
                    <a:pt x="19" y="49"/>
                  </a:lnTo>
                  <a:lnTo>
                    <a:pt x="36" y="62"/>
                  </a:lnTo>
                  <a:lnTo>
                    <a:pt x="36" y="60"/>
                  </a:lnTo>
                  <a:lnTo>
                    <a:pt x="36" y="62"/>
                  </a:lnTo>
                  <a:close/>
                </a:path>
              </a:pathLst>
            </a:custGeom>
            <a:solidFill>
              <a:srgbClr val="0000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</xdr:col>
      <xdr:colOff>57150</xdr:colOff>
      <xdr:row>17</xdr:row>
      <xdr:rowOff>44450</xdr:rowOff>
    </xdr:from>
    <xdr:to>
      <xdr:col>8</xdr:col>
      <xdr:colOff>457200</xdr:colOff>
      <xdr:row>29</xdr:row>
      <xdr:rowOff>44450</xdr:rowOff>
    </xdr:to>
    <xdr:pic>
      <xdr:nvPicPr>
        <xdr:cNvPr id="12118" name="Picture 29" descr="Logo_TRUONG_HOC_THAN_THIEN_HOC_SINH_TICH_CUC">
          <a:extLst>
            <a:ext uri="{FF2B5EF4-FFF2-40B4-BE49-F238E27FC236}">
              <a16:creationId xmlns:a16="http://schemas.microsoft.com/office/drawing/2014/main" xmlns="" id="{00000000-0008-0000-0800-0000562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4711700"/>
          <a:ext cx="3943350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101600</xdr:colOff>
      <xdr:row>3</xdr:row>
      <xdr:rowOff>63500</xdr:rowOff>
    </xdr:from>
    <xdr:to>
      <xdr:col>7</xdr:col>
      <xdr:colOff>533400</xdr:colOff>
      <xdr:row>3</xdr:row>
      <xdr:rowOff>63500</xdr:rowOff>
    </xdr:to>
    <xdr:sp macro="" textlink="">
      <xdr:nvSpPr>
        <xdr:cNvPr id="12119" name="Line 30">
          <a:extLst>
            <a:ext uri="{FF2B5EF4-FFF2-40B4-BE49-F238E27FC236}">
              <a16:creationId xmlns:a16="http://schemas.microsoft.com/office/drawing/2014/main" xmlns="" id="{00000000-0008-0000-0800-0000572F0000}"/>
            </a:ext>
          </a:extLst>
        </xdr:cNvPr>
        <xdr:cNvSpPr>
          <a:spLocks noChangeShapeType="1"/>
        </xdr:cNvSpPr>
      </xdr:nvSpPr>
      <xdr:spPr bwMode="auto">
        <a:xfrm>
          <a:off x="1873250" y="920750"/>
          <a:ext cx="279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31750</xdr:colOff>
      <xdr:row>9</xdr:row>
      <xdr:rowOff>25400</xdr:rowOff>
    </xdr:from>
    <xdr:to>
      <xdr:col>9</xdr:col>
      <xdr:colOff>0</xdr:colOff>
      <xdr:row>9</xdr:row>
      <xdr:rowOff>584200</xdr:rowOff>
    </xdr:to>
    <xdr:pic>
      <xdr:nvPicPr>
        <xdr:cNvPr id="12120" name="Picture 1">
          <a:extLst>
            <a:ext uri="{FF2B5EF4-FFF2-40B4-BE49-F238E27FC236}">
              <a16:creationId xmlns:a16="http://schemas.microsoft.com/office/drawing/2014/main" xmlns="" id="{00000000-0008-0000-0800-0000582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850" y="2254250"/>
          <a:ext cx="4102100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23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43"/>
  </sheetPr>
  <dimension ref="A1:V1968"/>
  <sheetViews>
    <sheetView tabSelected="1" topLeftCell="A7" workbookViewId="0">
      <selection activeCell="H26" sqref="H26"/>
    </sheetView>
  </sheetViews>
  <sheetFormatPr defaultColWidth="9.140625" defaultRowHeight="18.75"/>
  <cols>
    <col min="1" max="1" width="5.7109375" style="3" customWidth="1"/>
    <col min="2" max="2" width="6.7109375" style="3" customWidth="1"/>
    <col min="3" max="3" width="19.28515625" style="3" customWidth="1"/>
    <col min="4" max="4" width="12" style="3" customWidth="1"/>
    <col min="5" max="5" width="31.7109375" style="3" customWidth="1"/>
    <col min="6" max="6" width="16.140625" style="3" customWidth="1"/>
    <col min="7" max="7" width="31.5703125" style="3" customWidth="1"/>
    <col min="8" max="8" width="24" style="3" customWidth="1"/>
    <col min="9" max="9" width="12.5703125" style="3" customWidth="1"/>
    <col min="10" max="10" width="11.42578125" style="3" customWidth="1"/>
    <col min="11" max="11" width="9.140625" style="3"/>
    <col min="12" max="12" width="11.42578125" style="3" bestFit="1" customWidth="1"/>
    <col min="13" max="16384" width="9.140625" style="3"/>
  </cols>
  <sheetData>
    <row r="1" spans="1:10">
      <c r="A1" s="171" t="s">
        <v>151</v>
      </c>
      <c r="B1" s="171"/>
      <c r="C1" s="171"/>
      <c r="D1" s="171"/>
      <c r="F1" s="3">
        <v>1</v>
      </c>
      <c r="G1" s="5" t="s">
        <v>112</v>
      </c>
      <c r="H1" s="83">
        <v>2022</v>
      </c>
    </row>
    <row r="2" spans="1:10">
      <c r="A2" s="172" t="str">
        <f>"TRƯỜNG "&amp;H2</f>
        <v>TRƯỜNG THCS TRẦN PHÚ</v>
      </c>
      <c r="B2" s="172"/>
      <c r="C2" s="172"/>
      <c r="D2" s="172"/>
      <c r="G2" s="5" t="s">
        <v>113</v>
      </c>
      <c r="H2" s="82" t="s">
        <v>178</v>
      </c>
    </row>
    <row r="3" spans="1:10" ht="18.75" customHeight="1">
      <c r="A3" s="2"/>
      <c r="B3" s="2"/>
      <c r="D3" s="76"/>
      <c r="G3" s="5" t="s">
        <v>114</v>
      </c>
      <c r="H3" s="142" t="s">
        <v>169</v>
      </c>
      <c r="I3" s="143" t="str">
        <f>LEFT(H3,FIND("/",H3)-1)</f>
        <v>05</v>
      </c>
      <c r="J3" s="142"/>
    </row>
    <row r="4" spans="1:10">
      <c r="B4" s="170" t="s">
        <v>111</v>
      </c>
      <c r="C4" s="170"/>
      <c r="D4" s="170"/>
      <c r="E4" s="170"/>
      <c r="F4" s="170"/>
      <c r="G4" s="5" t="s">
        <v>115</v>
      </c>
      <c r="H4" s="83" t="s">
        <v>179</v>
      </c>
      <c r="I4" s="10"/>
      <c r="J4" s="10"/>
    </row>
    <row r="5" spans="1:10">
      <c r="B5" s="170" t="str">
        <f>"ĐẦU NĂM HỌC: "&amp;H1&amp;"-"&amp;H1+1</f>
        <v>ĐẦU NĂM HỌC: 2022-2023</v>
      </c>
      <c r="C5" s="170"/>
      <c r="D5" s="170"/>
      <c r="E5" s="170"/>
      <c r="F5" s="170"/>
      <c r="G5" s="77"/>
    </row>
    <row r="6" spans="1:10">
      <c r="B6" s="174" t="str">
        <f>"(Tính đến thời điểm ngày "&amp;H3&amp;")"</f>
        <v>(Tính đến thời điểm ngày 05/9/2022)</v>
      </c>
      <c r="C6" s="174"/>
      <c r="D6" s="174"/>
      <c r="E6" s="174"/>
      <c r="F6" s="174"/>
    </row>
    <row r="7" spans="1:10" ht="15.75" customHeight="1">
      <c r="A7" s="136" t="s">
        <v>101</v>
      </c>
      <c r="D7" s="5" t="s">
        <v>157</v>
      </c>
      <c r="E7" s="175" t="s">
        <v>172</v>
      </c>
      <c r="F7" s="176"/>
    </row>
    <row r="8" spans="1:10" ht="8.25" customHeight="1">
      <c r="A8" s="9"/>
    </row>
    <row r="9" spans="1:10">
      <c r="B9" s="73" t="s">
        <v>0</v>
      </c>
      <c r="C9" s="73" t="s">
        <v>94</v>
      </c>
      <c r="D9" s="73" t="s">
        <v>82</v>
      </c>
      <c r="E9" s="73" t="s">
        <v>95</v>
      </c>
      <c r="F9" s="73" t="s">
        <v>121</v>
      </c>
      <c r="G9" s="73" t="s">
        <v>146</v>
      </c>
    </row>
    <row r="10" spans="1:10">
      <c r="B10" s="23">
        <v>1</v>
      </c>
      <c r="C10" s="78" t="s">
        <v>103</v>
      </c>
      <c r="D10" s="158"/>
      <c r="E10" s="86"/>
      <c r="F10" s="87"/>
      <c r="G10" s="141"/>
    </row>
    <row r="11" spans="1:10">
      <c r="B11" s="23">
        <v>2</v>
      </c>
      <c r="C11" s="78" t="s">
        <v>97</v>
      </c>
      <c r="D11" s="158"/>
      <c r="E11" s="74" t="s">
        <v>180</v>
      </c>
      <c r="F11" s="149" t="s">
        <v>216</v>
      </c>
      <c r="G11" s="4" t="s">
        <v>217</v>
      </c>
    </row>
    <row r="12" spans="1:10">
      <c r="B12" s="23">
        <v>3</v>
      </c>
      <c r="C12" s="78" t="s">
        <v>99</v>
      </c>
      <c r="D12" s="158"/>
      <c r="E12" s="74" t="s">
        <v>181</v>
      </c>
      <c r="F12" s="149" t="s">
        <v>214</v>
      </c>
      <c r="G12" s="4" t="s">
        <v>215</v>
      </c>
    </row>
    <row r="13" spans="1:10">
      <c r="B13" s="23">
        <v>4</v>
      </c>
      <c r="C13" s="78" t="s">
        <v>100</v>
      </c>
      <c r="D13" s="158"/>
      <c r="E13" s="74"/>
      <c r="F13" s="147"/>
      <c r="G13" s="4"/>
    </row>
    <row r="14" spans="1:10">
      <c r="B14" s="23">
        <v>5</v>
      </c>
      <c r="C14" s="78" t="s">
        <v>98</v>
      </c>
      <c r="D14" s="158"/>
      <c r="E14" s="74" t="s">
        <v>197</v>
      </c>
      <c r="F14" s="147" t="s">
        <v>218</v>
      </c>
      <c r="G14" s="4" t="s">
        <v>219</v>
      </c>
    </row>
    <row r="15" spans="1:10">
      <c r="A15" s="72"/>
      <c r="B15" s="23">
        <v>6</v>
      </c>
      <c r="C15" s="78" t="s">
        <v>91</v>
      </c>
      <c r="D15" s="158"/>
      <c r="E15" s="74" t="s">
        <v>198</v>
      </c>
      <c r="F15" s="149" t="s">
        <v>223</v>
      </c>
      <c r="G15" s="4" t="s">
        <v>222</v>
      </c>
    </row>
    <row r="16" spans="1:10">
      <c r="A16" s="8"/>
      <c r="B16" s="23">
        <v>7</v>
      </c>
      <c r="C16" s="78" t="s">
        <v>92</v>
      </c>
      <c r="D16" s="158"/>
      <c r="E16" s="74" t="s">
        <v>199</v>
      </c>
      <c r="F16" s="148" t="s">
        <v>225</v>
      </c>
      <c r="G16" s="4" t="s">
        <v>224</v>
      </c>
    </row>
    <row r="17" spans="1:7">
      <c r="A17" s="8"/>
      <c r="B17" s="23">
        <v>8</v>
      </c>
      <c r="C17" s="78" t="s">
        <v>93</v>
      </c>
      <c r="D17" s="158"/>
      <c r="E17" s="74" t="s">
        <v>200</v>
      </c>
      <c r="F17" s="150" t="s">
        <v>227</v>
      </c>
      <c r="G17" s="4" t="s">
        <v>226</v>
      </c>
    </row>
    <row r="18" spans="1:7">
      <c r="B18" s="23">
        <v>9</v>
      </c>
      <c r="C18" s="78" t="s">
        <v>89</v>
      </c>
      <c r="D18" s="158"/>
      <c r="E18" s="74" t="s">
        <v>201</v>
      </c>
      <c r="F18" s="148" t="s">
        <v>229</v>
      </c>
      <c r="G18" s="4" t="s">
        <v>228</v>
      </c>
    </row>
    <row r="19" spans="1:7">
      <c r="B19" s="23">
        <v>10</v>
      </c>
      <c r="C19" s="78" t="s">
        <v>90</v>
      </c>
      <c r="D19" s="158"/>
      <c r="E19" s="74" t="s">
        <v>202</v>
      </c>
      <c r="F19" s="150" t="s">
        <v>220</v>
      </c>
      <c r="G19" s="4" t="s">
        <v>221</v>
      </c>
    </row>
    <row r="20" spans="1:7">
      <c r="B20" s="23">
        <v>11</v>
      </c>
      <c r="C20" s="78" t="s">
        <v>96</v>
      </c>
      <c r="D20" s="158"/>
      <c r="E20" s="74" t="s">
        <v>231</v>
      </c>
      <c r="F20" s="150" t="s">
        <v>230</v>
      </c>
      <c r="G20" s="141"/>
    </row>
    <row r="21" spans="1:7">
      <c r="B21" s="23">
        <v>12</v>
      </c>
      <c r="C21" s="14"/>
      <c r="D21" s="158"/>
      <c r="E21" s="74"/>
      <c r="F21" s="148"/>
      <c r="G21" s="141"/>
    </row>
    <row r="22" spans="1:7">
      <c r="B22" s="8"/>
      <c r="C22" s="105"/>
      <c r="D22" s="144"/>
      <c r="E22" s="145"/>
      <c r="F22" s="146"/>
    </row>
    <row r="23" spans="1:7">
      <c r="A23" s="136" t="s">
        <v>104</v>
      </c>
    </row>
    <row r="24" spans="1:7">
      <c r="B24" s="3" t="s">
        <v>107</v>
      </c>
      <c r="D24" s="25">
        <v>12</v>
      </c>
      <c r="E24" s="5" t="s">
        <v>49</v>
      </c>
      <c r="F24" s="25"/>
    </row>
    <row r="25" spans="1:7">
      <c r="B25" s="3" t="s">
        <v>108</v>
      </c>
      <c r="D25" s="25"/>
      <c r="E25" s="5" t="s">
        <v>49</v>
      </c>
      <c r="F25" s="25"/>
    </row>
    <row r="26" spans="1:7">
      <c r="B26" s="3" t="s">
        <v>109</v>
      </c>
      <c r="C26" s="2"/>
      <c r="F26" s="5"/>
    </row>
    <row r="27" spans="1:7">
      <c r="B27" s="73" t="s">
        <v>0</v>
      </c>
      <c r="C27" s="73" t="s">
        <v>105</v>
      </c>
      <c r="D27" s="73" t="s">
        <v>82</v>
      </c>
      <c r="E27" s="73" t="s">
        <v>49</v>
      </c>
      <c r="F27" s="73" t="s">
        <v>39</v>
      </c>
    </row>
    <row r="28" spans="1:7">
      <c r="B28" s="23">
        <v>1</v>
      </c>
      <c r="C28" s="78" t="s">
        <v>106</v>
      </c>
      <c r="D28" s="13">
        <v>1</v>
      </c>
      <c r="E28" s="13"/>
      <c r="F28" s="13"/>
    </row>
    <row r="29" spans="1:7">
      <c r="B29" s="23">
        <v>2</v>
      </c>
      <c r="C29" s="78" t="s">
        <v>2</v>
      </c>
      <c r="D29" s="13">
        <v>1</v>
      </c>
      <c r="E29" s="13"/>
      <c r="F29" s="13"/>
    </row>
    <row r="30" spans="1:7">
      <c r="B30" s="23">
        <v>3</v>
      </c>
      <c r="C30" s="78" t="s">
        <v>12</v>
      </c>
      <c r="D30" s="13">
        <v>0</v>
      </c>
      <c r="E30" s="13"/>
      <c r="F30" s="13"/>
    </row>
    <row r="31" spans="1:7">
      <c r="B31" s="23">
        <v>4</v>
      </c>
      <c r="C31" s="78" t="s">
        <v>40</v>
      </c>
      <c r="D31" s="13">
        <v>1</v>
      </c>
      <c r="E31" s="13"/>
      <c r="F31" s="13"/>
    </row>
    <row r="32" spans="1:7">
      <c r="B32" s="23">
        <v>5</v>
      </c>
      <c r="C32" s="78" t="s">
        <v>19</v>
      </c>
      <c r="D32" s="13">
        <v>0</v>
      </c>
      <c r="E32" s="13"/>
      <c r="F32" s="13"/>
    </row>
    <row r="33" spans="1:8">
      <c r="B33" s="23">
        <v>6</v>
      </c>
      <c r="C33" s="75" t="s">
        <v>173</v>
      </c>
      <c r="D33" s="13">
        <v>0</v>
      </c>
      <c r="E33" s="13"/>
      <c r="F33" s="13"/>
    </row>
    <row r="34" spans="1:8">
      <c r="B34" s="180" t="s">
        <v>102</v>
      </c>
      <c r="C34" s="181"/>
      <c r="D34" s="31">
        <f>SUM(D28:D33)</f>
        <v>3</v>
      </c>
      <c r="E34" s="7"/>
      <c r="F34" s="7"/>
    </row>
    <row r="35" spans="1:8">
      <c r="A35" s="136" t="s">
        <v>136</v>
      </c>
    </row>
    <row r="36" spans="1:8">
      <c r="A36" s="5" t="s">
        <v>110</v>
      </c>
      <c r="B36" s="105"/>
      <c r="C36" s="105"/>
      <c r="D36" s="105"/>
      <c r="E36" s="105"/>
      <c r="F36" s="105"/>
    </row>
    <row r="37" spans="1:8">
      <c r="A37" s="5" t="s">
        <v>110</v>
      </c>
      <c r="B37" s="105"/>
      <c r="C37" s="105"/>
      <c r="D37" s="105"/>
      <c r="E37" s="105"/>
      <c r="F37" s="105"/>
    </row>
    <row r="38" spans="1:8">
      <c r="A38" s="5" t="s">
        <v>110</v>
      </c>
      <c r="B38" s="105"/>
      <c r="C38" s="105"/>
      <c r="D38" s="105"/>
      <c r="E38" s="105"/>
      <c r="F38" s="105"/>
      <c r="G38" s="79"/>
      <c r="H38" s="79"/>
    </row>
    <row r="39" spans="1:8">
      <c r="E39" s="178" t="str">
        <f>H4&amp;", ngày "&amp;I3&amp;" tháng 9 năm "&amp;H1</f>
        <v>Đại Hiệp, ngày 05 tháng 9 năm 2022</v>
      </c>
      <c r="F39" s="178"/>
      <c r="G39" s="2"/>
      <c r="H39" s="2"/>
    </row>
    <row r="40" spans="1:8">
      <c r="B40" s="173" t="str">
        <f>IF(B44="","","NGƯỜI LẬP BẢNG")</f>
        <v>NGƯỜI LẬP BẢNG</v>
      </c>
      <c r="C40" s="173"/>
      <c r="D40" s="173"/>
      <c r="E40" s="179" t="s">
        <v>21</v>
      </c>
      <c r="F40" s="179"/>
    </row>
    <row r="43" spans="1:8" ht="19.5">
      <c r="G43" s="80"/>
      <c r="H43" s="80"/>
    </row>
    <row r="44" spans="1:8">
      <c r="B44" s="177" t="s">
        <v>181</v>
      </c>
      <c r="C44" s="177"/>
      <c r="D44" s="177"/>
      <c r="E44" s="177" t="s">
        <v>180</v>
      </c>
      <c r="F44" s="177"/>
    </row>
    <row r="1968" spans="22:22">
      <c r="V1968" s="81" t="s">
        <v>118</v>
      </c>
    </row>
  </sheetData>
  <sheetProtection algorithmName="SHA-512" hashValue="Dafa8dtV2OYg/28Oedq3oSJuSNoaEuk0qR4eVxPXPPZQ7+b5HAEV33NYado9or6okgYGeqJM/p6Z6sa7eO//0w==" saltValue="7uiJ7E6HisgpRFc54Rrv4w==" spinCount="100000" sheet="1" objects="1" scenarios="1"/>
  <mergeCells count="12">
    <mergeCell ref="B44:D44"/>
    <mergeCell ref="E44:F44"/>
    <mergeCell ref="E39:F39"/>
    <mergeCell ref="E40:F40"/>
    <mergeCell ref="B34:C34"/>
    <mergeCell ref="B4:F4"/>
    <mergeCell ref="B5:F5"/>
    <mergeCell ref="A1:D1"/>
    <mergeCell ref="A2:D2"/>
    <mergeCell ref="B40:D40"/>
    <mergeCell ref="B6:F6"/>
    <mergeCell ref="E7:F7"/>
  </mergeCells>
  <phoneticPr fontId="2" type="noConversion"/>
  <hyperlinks>
    <hyperlink ref="E7" r:id="rId1"/>
  </hyperlinks>
  <pageMargins left="0.75" right="0.25" top="0.5" bottom="0.25" header="0.5" footer="0.5"/>
  <pageSetup paperSize="9" orientation="portrait" verticalDpi="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47"/>
  </sheetPr>
  <dimension ref="A1:X32"/>
  <sheetViews>
    <sheetView topLeftCell="A6" workbookViewId="0">
      <selection activeCell="AA16" sqref="AA16"/>
    </sheetView>
  </sheetViews>
  <sheetFormatPr defaultColWidth="9.140625" defaultRowHeight="16.5"/>
  <cols>
    <col min="1" max="1" width="5.140625" style="17" customWidth="1"/>
    <col min="2" max="2" width="5" style="17" customWidth="1"/>
    <col min="3" max="3" width="6.5703125" style="17" customWidth="1"/>
    <col min="4" max="5" width="6.7109375" style="17" customWidth="1"/>
    <col min="6" max="6" width="8.28515625" style="17" customWidth="1"/>
    <col min="7" max="7" width="6.42578125" style="17" customWidth="1"/>
    <col min="8" max="8" width="5.42578125" style="17" customWidth="1"/>
    <col min="9" max="9" width="8.28515625" style="17" customWidth="1"/>
    <col min="10" max="10" width="5.140625" style="17" customWidth="1"/>
    <col min="11" max="11" width="5.28515625" style="17" customWidth="1"/>
    <col min="12" max="12" width="7.140625" style="17" customWidth="1"/>
    <col min="13" max="13" width="6.42578125" style="17" bestFit="1" customWidth="1"/>
    <col min="14" max="14" width="6.140625" style="17" customWidth="1"/>
    <col min="15" max="15" width="5" style="17" customWidth="1"/>
    <col min="16" max="16" width="4.85546875" style="17" customWidth="1"/>
    <col min="17" max="18" width="4.5703125" style="17" customWidth="1"/>
    <col min="19" max="19" width="6.140625" style="17" customWidth="1"/>
    <col min="20" max="20" width="9.5703125" style="17" customWidth="1"/>
    <col min="21" max="21" width="5.7109375" style="17" customWidth="1"/>
    <col min="22" max="22" width="6.42578125" style="17" customWidth="1"/>
    <col min="23" max="23" width="5.42578125" style="17" customWidth="1"/>
    <col min="24" max="24" width="6" style="17" customWidth="1"/>
    <col min="25" max="25" width="6.28515625" style="17" customWidth="1"/>
    <col min="26" max="16384" width="9.140625" style="17"/>
  </cols>
  <sheetData>
    <row r="1" spans="1:23">
      <c r="A1" s="171" t="str">
        <f>'CBGV-CSVC'!A1:D1</f>
        <v>PHÒNG GDĐT ĐẠI LỘC</v>
      </c>
      <c r="B1" s="171"/>
      <c r="C1" s="171"/>
      <c r="D1" s="171"/>
      <c r="E1" s="171"/>
      <c r="F1" s="171"/>
      <c r="G1" s="171"/>
      <c r="V1" s="17">
        <v>2</v>
      </c>
    </row>
    <row r="2" spans="1:23">
      <c r="A2" s="173" t="str">
        <f>'CBGV-CSVC'!A2</f>
        <v>TRƯỜNG THCS TRẦN PHÚ</v>
      </c>
      <c r="B2" s="173"/>
      <c r="C2" s="173"/>
      <c r="D2" s="173"/>
      <c r="E2" s="173"/>
      <c r="F2" s="173"/>
      <c r="G2" s="173"/>
    </row>
    <row r="3" spans="1:23" ht="7.5" customHeight="1">
      <c r="A3" s="2"/>
      <c r="B3" s="2"/>
      <c r="C3" s="16"/>
      <c r="E3" s="19"/>
    </row>
    <row r="4" spans="1:23" ht="18.75">
      <c r="E4" s="185" t="str">
        <f>"TÌNH HÌNH HỌC SINH "&amp;'CBGV-CSVC'!$B$5</f>
        <v>TÌNH HÌNH HỌC SINH ĐẦU NĂM HỌC: 2022-2023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</row>
    <row r="5" spans="1:23" ht="24.75" customHeight="1" thickBot="1">
      <c r="E5" s="195" t="str">
        <f>'CBGV-CSVC'!$B$6</f>
        <v>(Tính đến thời điểm ngày 05/9/2022)</v>
      </c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</row>
    <row r="6" spans="1:23" s="20" customFormat="1" ht="17.25" customHeight="1">
      <c r="A6" s="196" t="s">
        <v>22</v>
      </c>
      <c r="B6" s="198" t="s">
        <v>51</v>
      </c>
      <c r="C6" s="198"/>
      <c r="D6" s="198"/>
      <c r="E6" s="198" t="s">
        <v>122</v>
      </c>
      <c r="F6" s="198" t="s">
        <v>123</v>
      </c>
      <c r="G6" s="198"/>
      <c r="H6" s="198"/>
      <c r="I6" s="198"/>
      <c r="J6" s="198"/>
      <c r="K6" s="198" t="str">
        <f>"Đầu năm "&amp;'CBGV-CSVC'!H1&amp;"-"&amp;'CBGV-CSVC'!H1+1</f>
        <v>Đầu năm 2022-2023</v>
      </c>
      <c r="L6" s="198"/>
      <c r="M6" s="198"/>
      <c r="N6" s="198"/>
      <c r="O6" s="198"/>
      <c r="P6" s="198"/>
      <c r="Q6" s="198"/>
      <c r="R6" s="198"/>
      <c r="S6" s="198" t="s">
        <v>127</v>
      </c>
      <c r="T6" s="198"/>
      <c r="U6" s="186" t="s">
        <v>87</v>
      </c>
      <c r="V6" s="187"/>
    </row>
    <row r="7" spans="1:23" s="20" customFormat="1" ht="15.75" customHeight="1">
      <c r="A7" s="197"/>
      <c r="B7" s="182" t="str">
        <f>'CBGV-CSVC'!H1-1&amp;"-"&amp;'CBGV-CSVC'!H1</f>
        <v>2021-2022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8" t="str">
        <f>'CBGV-CSVC'!H1-1&amp;"-"&amp;'CBGV-CSVC'!H1</f>
        <v>2021-2022</v>
      </c>
      <c r="V7" s="189"/>
    </row>
    <row r="8" spans="1:23" s="20" customFormat="1" ht="52.5" customHeight="1">
      <c r="A8" s="197"/>
      <c r="B8" s="182" t="s">
        <v>23</v>
      </c>
      <c r="C8" s="182" t="s">
        <v>86</v>
      </c>
      <c r="D8" s="182" t="s">
        <v>18</v>
      </c>
      <c r="E8" s="182"/>
      <c r="F8" s="183" t="s">
        <v>124</v>
      </c>
      <c r="G8" s="182" t="s">
        <v>50</v>
      </c>
      <c r="H8" s="182" t="s">
        <v>125</v>
      </c>
      <c r="I8" s="183" t="s">
        <v>126</v>
      </c>
      <c r="J8" s="182" t="s">
        <v>81</v>
      </c>
      <c r="K8" s="182" t="s">
        <v>23</v>
      </c>
      <c r="L8" s="182" t="s">
        <v>86</v>
      </c>
      <c r="M8" s="182" t="s">
        <v>18</v>
      </c>
      <c r="N8" s="183" t="s">
        <v>88</v>
      </c>
      <c r="O8" s="183" t="s">
        <v>85</v>
      </c>
      <c r="P8" s="183"/>
      <c r="Q8" s="191" t="s">
        <v>141</v>
      </c>
      <c r="R8" s="192"/>
      <c r="S8" s="190" t="s">
        <v>82</v>
      </c>
      <c r="T8" s="190" t="s">
        <v>83</v>
      </c>
      <c r="U8" s="194" t="s">
        <v>23</v>
      </c>
      <c r="V8" s="193" t="s">
        <v>86</v>
      </c>
    </row>
    <row r="9" spans="1:23" s="20" customFormat="1" ht="27" customHeight="1">
      <c r="A9" s="197"/>
      <c r="B9" s="182"/>
      <c r="C9" s="182"/>
      <c r="D9" s="182"/>
      <c r="E9" s="182"/>
      <c r="F9" s="183"/>
      <c r="G9" s="182"/>
      <c r="H9" s="182"/>
      <c r="I9" s="183"/>
      <c r="J9" s="182"/>
      <c r="K9" s="182"/>
      <c r="L9" s="182"/>
      <c r="M9" s="182"/>
      <c r="N9" s="183"/>
      <c r="O9" s="133" t="s">
        <v>140</v>
      </c>
      <c r="P9" s="133" t="s">
        <v>18</v>
      </c>
      <c r="Q9" s="133" t="s">
        <v>140</v>
      </c>
      <c r="R9" s="109" t="s">
        <v>18</v>
      </c>
      <c r="S9" s="190"/>
      <c r="T9" s="190"/>
      <c r="U9" s="194"/>
      <c r="V9" s="193"/>
    </row>
    <row r="10" spans="1:23" s="20" customFormat="1" ht="21" customHeight="1">
      <c r="A10" s="92">
        <v>6</v>
      </c>
      <c r="B10" s="93">
        <v>3</v>
      </c>
      <c r="C10" s="93">
        <v>109</v>
      </c>
      <c r="D10" s="93">
        <v>46</v>
      </c>
      <c r="E10" s="96">
        <f>F10+H10</f>
        <v>167</v>
      </c>
      <c r="F10" s="134">
        <v>167</v>
      </c>
      <c r="G10" s="93"/>
      <c r="H10" s="93"/>
      <c r="I10" s="93"/>
      <c r="J10" s="113"/>
      <c r="K10" s="97">
        <v>5</v>
      </c>
      <c r="L10" s="126">
        <f>E10+G10-I10-J10</f>
        <v>167</v>
      </c>
      <c r="M10" s="93">
        <v>69</v>
      </c>
      <c r="N10" s="93"/>
      <c r="O10" s="93"/>
      <c r="P10" s="93"/>
      <c r="Q10" s="110"/>
      <c r="R10" s="110"/>
      <c r="S10" s="111"/>
      <c r="T10" s="111"/>
      <c r="U10" s="108">
        <f t="shared" ref="U10:V13" si="0">K10-B10</f>
        <v>2</v>
      </c>
      <c r="V10" s="94">
        <f t="shared" si="0"/>
        <v>58</v>
      </c>
    </row>
    <row r="11" spans="1:23" s="20" customFormat="1" ht="21" customHeight="1">
      <c r="A11" s="92">
        <v>7</v>
      </c>
      <c r="B11" s="93">
        <v>5</v>
      </c>
      <c r="C11" s="93">
        <v>178</v>
      </c>
      <c r="D11" s="93">
        <v>86</v>
      </c>
      <c r="E11" s="96">
        <f>C10+H11-H10</f>
        <v>109</v>
      </c>
      <c r="F11" s="95">
        <v>1</v>
      </c>
      <c r="G11" s="93"/>
      <c r="H11" s="93"/>
      <c r="I11" s="93">
        <v>2</v>
      </c>
      <c r="J11" s="113"/>
      <c r="K11" s="97">
        <v>3</v>
      </c>
      <c r="L11" s="126">
        <f>E11+F11+G11-I11-J11</f>
        <v>108</v>
      </c>
      <c r="M11" s="93">
        <v>45</v>
      </c>
      <c r="N11" s="93"/>
      <c r="O11" s="93"/>
      <c r="P11" s="93"/>
      <c r="Q11" s="110"/>
      <c r="R11" s="110"/>
      <c r="S11" s="111"/>
      <c r="T11" s="111"/>
      <c r="U11" s="108">
        <f t="shared" si="0"/>
        <v>-2</v>
      </c>
      <c r="V11" s="94">
        <f t="shared" si="0"/>
        <v>-70</v>
      </c>
    </row>
    <row r="12" spans="1:23" s="20" customFormat="1" ht="21" customHeight="1">
      <c r="A12" s="92">
        <v>8</v>
      </c>
      <c r="B12" s="93">
        <v>5</v>
      </c>
      <c r="C12" s="93">
        <v>162</v>
      </c>
      <c r="D12" s="93">
        <v>83</v>
      </c>
      <c r="E12" s="96">
        <f>C11+H12-H11</f>
        <v>178</v>
      </c>
      <c r="F12" s="95">
        <v>2</v>
      </c>
      <c r="G12" s="93"/>
      <c r="H12" s="93"/>
      <c r="I12" s="93">
        <v>2</v>
      </c>
      <c r="J12" s="113"/>
      <c r="K12" s="97">
        <v>5</v>
      </c>
      <c r="L12" s="126">
        <f>E12+F12+G12-I12-J12</f>
        <v>178</v>
      </c>
      <c r="M12" s="93">
        <v>86</v>
      </c>
      <c r="N12" s="93"/>
      <c r="O12" s="93"/>
      <c r="P12" s="93"/>
      <c r="Q12" s="110">
        <v>1</v>
      </c>
      <c r="R12" s="110"/>
      <c r="S12" s="111"/>
      <c r="T12" s="111"/>
      <c r="U12" s="108">
        <f t="shared" si="0"/>
        <v>0</v>
      </c>
      <c r="V12" s="94">
        <f t="shared" si="0"/>
        <v>16</v>
      </c>
    </row>
    <row r="13" spans="1:23" s="20" customFormat="1" ht="21" customHeight="1">
      <c r="A13" s="92">
        <v>9</v>
      </c>
      <c r="B13" s="93">
        <v>4</v>
      </c>
      <c r="C13" s="93">
        <v>147</v>
      </c>
      <c r="D13" s="93">
        <v>66</v>
      </c>
      <c r="E13" s="96">
        <f>C12+H13-H12</f>
        <v>162</v>
      </c>
      <c r="F13" s="95">
        <v>1</v>
      </c>
      <c r="G13" s="93"/>
      <c r="H13" s="93"/>
      <c r="I13" s="93">
        <v>1</v>
      </c>
      <c r="J13" s="113"/>
      <c r="K13" s="97">
        <v>5</v>
      </c>
      <c r="L13" s="126">
        <f>E13+F13+G13-I13-J13</f>
        <v>162</v>
      </c>
      <c r="M13" s="93">
        <v>83</v>
      </c>
      <c r="N13" s="93"/>
      <c r="O13" s="93"/>
      <c r="P13" s="93"/>
      <c r="Q13" s="110"/>
      <c r="R13" s="110"/>
      <c r="S13" s="97">
        <v>147</v>
      </c>
      <c r="T13" s="112">
        <f>IF(C13&gt;0,ROUND(S13/C13,3),0)</f>
        <v>1</v>
      </c>
      <c r="U13" s="108">
        <f t="shared" si="0"/>
        <v>1</v>
      </c>
      <c r="V13" s="94">
        <f t="shared" si="0"/>
        <v>15</v>
      </c>
    </row>
    <row r="14" spans="1:23" s="20" customFormat="1" ht="21" customHeight="1" thickBot="1">
      <c r="A14" s="98" t="s">
        <v>58</v>
      </c>
      <c r="B14" s="99">
        <f>SUM(B10:B13)</f>
        <v>17</v>
      </c>
      <c r="C14" s="99">
        <f>SUM(C10:C13)</f>
        <v>596</v>
      </c>
      <c r="D14" s="99">
        <f>SUM(D10:D13)</f>
        <v>281</v>
      </c>
      <c r="E14" s="99">
        <f>SUM(E10:E13)</f>
        <v>616</v>
      </c>
      <c r="F14" s="101">
        <f>SUM(F10:F13)</f>
        <v>171</v>
      </c>
      <c r="G14" s="99">
        <f t="shared" ref="G14:V14" si="1">SUM(G10:G13)</f>
        <v>0</v>
      </c>
      <c r="H14" s="99">
        <f t="shared" si="1"/>
        <v>0</v>
      </c>
      <c r="I14" s="99">
        <f t="shared" si="1"/>
        <v>5</v>
      </c>
      <c r="J14" s="102">
        <f t="shared" si="1"/>
        <v>0</v>
      </c>
      <c r="K14" s="99">
        <f t="shared" si="1"/>
        <v>18</v>
      </c>
      <c r="L14" s="99">
        <f t="shared" si="1"/>
        <v>615</v>
      </c>
      <c r="M14" s="99">
        <f t="shared" si="1"/>
        <v>283</v>
      </c>
      <c r="N14" s="99">
        <f t="shared" si="1"/>
        <v>0</v>
      </c>
      <c r="O14" s="99">
        <f t="shared" si="1"/>
        <v>0</v>
      </c>
      <c r="P14" s="99">
        <f t="shared" si="1"/>
        <v>0</v>
      </c>
      <c r="Q14" s="99">
        <f t="shared" si="1"/>
        <v>1</v>
      </c>
      <c r="R14" s="99">
        <f t="shared" si="1"/>
        <v>0</v>
      </c>
      <c r="S14" s="99"/>
      <c r="T14" s="99"/>
      <c r="U14" s="101">
        <f t="shared" si="1"/>
        <v>1</v>
      </c>
      <c r="V14" s="100">
        <f t="shared" si="1"/>
        <v>19</v>
      </c>
    </row>
    <row r="16" spans="1:23" ht="18.75">
      <c r="L16" s="178" t="str">
        <f>'CBGV-CSVC'!E39</f>
        <v>Đại Hiệp, ngày 05 tháng 9 năm 2022</v>
      </c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</row>
    <row r="17" spans="1:24">
      <c r="D17" s="173" t="str">
        <f>'CBGV-CSVC'!B40</f>
        <v>NGƯỜI LẬP BẢNG</v>
      </c>
      <c r="E17" s="173"/>
      <c r="F17" s="173"/>
      <c r="G17" s="173"/>
      <c r="L17" s="173" t="str">
        <f>'CBGV-CSVC'!E40</f>
        <v>HIỆU TRƯỞNG</v>
      </c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</row>
    <row r="18" spans="1:24" ht="18.75">
      <c r="D18" s="3"/>
      <c r="L18" s="3"/>
      <c r="M18" s="185"/>
      <c r="N18" s="185"/>
      <c r="O18" s="132"/>
      <c r="P18" s="3"/>
      <c r="Q18" s="3"/>
      <c r="R18" s="3"/>
      <c r="S18" s="3"/>
      <c r="T18" s="3"/>
      <c r="U18" s="3"/>
      <c r="V18" s="3"/>
      <c r="W18" s="3"/>
    </row>
    <row r="19" spans="1:24" ht="18.75">
      <c r="D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4" ht="18.75">
      <c r="D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4" ht="18.75">
      <c r="C21" s="184" t="str">
        <f>IF('CBGV-CSVC'!B44="","",'CBGV-CSVC'!B44)</f>
        <v>Phạm Tấn Hà</v>
      </c>
      <c r="D21" s="184"/>
      <c r="E21" s="184"/>
      <c r="F21" s="184"/>
      <c r="G21" s="184"/>
      <c r="H21" s="184"/>
      <c r="I21" s="137"/>
      <c r="J21" s="137"/>
      <c r="K21" s="137"/>
      <c r="L21" s="184" t="str">
        <f>'CBGV-CSVC'!E44</f>
        <v>Lê Thị Hiền</v>
      </c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</row>
    <row r="28" spans="1:24" ht="18.75">
      <c r="A28" s="103" t="s">
        <v>119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4" ht="18.75" customHeight="1">
      <c r="A29" s="106" t="str">
        <f>"+ Số liệu học sinh ở cuối năm học "&amp;'CBGV-CSVC'!H1-1&amp;"-"&amp;'CBGV-CSVC'!H1&amp; " phải nhập chính xác với bảng số liệu đã báo cáo"</f>
        <v>+ Số liệu học sinh ở cuối năm học 2021-2022 phải nhập chính xác với bảng số liệu đã báo cáo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04"/>
      <c r="W29" s="104"/>
      <c r="X29" s="104"/>
    </row>
    <row r="30" spans="1:24" ht="18.75">
      <c r="B30" s="106" t="s">
        <v>143</v>
      </c>
    </row>
    <row r="31" spans="1:24" ht="18.75">
      <c r="A31" s="106" t="s">
        <v>142</v>
      </c>
    </row>
    <row r="32" spans="1:24" ht="18.75">
      <c r="A32" s="106" t="s">
        <v>144</v>
      </c>
    </row>
  </sheetData>
  <sheetProtection algorithmName="SHA-512" hashValue="eHY4yd555t+7Ag3+s/t+OlRbNetRkp6kgwyMaMsvFZqyFTFvF3iI7RMhBb6YXEpllN3YyuWfTjOR22EpqNqdaQ==" saltValue="QKoPv9JtfYzWQ1QRJgzUJg==" spinCount="100000" sheet="1" objects="1" scenarios="1"/>
  <mergeCells count="37">
    <mergeCell ref="C21:H21"/>
    <mergeCell ref="B8:B9"/>
    <mergeCell ref="E4:V4"/>
    <mergeCell ref="E5:V5"/>
    <mergeCell ref="A6:A9"/>
    <mergeCell ref="L17:W17"/>
    <mergeCell ref="D17:G17"/>
    <mergeCell ref="K6:R7"/>
    <mergeCell ref="S6:T7"/>
    <mergeCell ref="F6:J7"/>
    <mergeCell ref="N8:N9"/>
    <mergeCell ref="E6:E9"/>
    <mergeCell ref="B6:D6"/>
    <mergeCell ref="F8:F9"/>
    <mergeCell ref="G8:G9"/>
    <mergeCell ref="H8:H9"/>
    <mergeCell ref="L21:W21"/>
    <mergeCell ref="M18:N18"/>
    <mergeCell ref="L16:W16"/>
    <mergeCell ref="U6:V6"/>
    <mergeCell ref="U7:V7"/>
    <mergeCell ref="O8:P8"/>
    <mergeCell ref="S8:S9"/>
    <mergeCell ref="T8:T9"/>
    <mergeCell ref="Q8:R8"/>
    <mergeCell ref="L8:L9"/>
    <mergeCell ref="M8:M9"/>
    <mergeCell ref="V8:V9"/>
    <mergeCell ref="U8:U9"/>
    <mergeCell ref="J8:J9"/>
    <mergeCell ref="K8:K9"/>
    <mergeCell ref="A1:G1"/>
    <mergeCell ref="A2:G2"/>
    <mergeCell ref="B7:D7"/>
    <mergeCell ref="I8:I9"/>
    <mergeCell ref="C8:C9"/>
    <mergeCell ref="D8:D9"/>
  </mergeCells>
  <phoneticPr fontId="2" type="noConversion"/>
  <dataValidations count="4">
    <dataValidation type="decimal" allowBlank="1" showInputMessage="1" showErrorMessage="1" sqref="F10:J13">
      <formula1>0</formula1>
      <formula2>2000</formula2>
    </dataValidation>
    <dataValidation type="decimal" allowBlank="1" showInputMessage="1" showErrorMessage="1" sqref="B10:D13">
      <formula1>0</formula1>
      <formula2>10000</formula2>
    </dataValidation>
    <dataValidation type="decimal" allowBlank="1" showInputMessage="1" showErrorMessage="1" sqref="M10:R13 S13">
      <formula1>0</formula1>
      <formula2>5000</formula2>
    </dataValidation>
    <dataValidation type="decimal" allowBlank="1" showInputMessage="1" showErrorMessage="1" sqref="K10:K13">
      <formula1>0</formula1>
      <formula2>500</formula2>
    </dataValidation>
  </dataValidations>
  <pageMargins left="0.43" right="0.03" top="0.98" bottom="0.25" header="0.5" footer="0.5"/>
  <pageSetup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indexed="46"/>
  </sheetPr>
  <dimension ref="A1:L54"/>
  <sheetViews>
    <sheetView workbookViewId="0">
      <selection activeCell="I17" sqref="I17"/>
    </sheetView>
  </sheetViews>
  <sheetFormatPr defaultColWidth="9.140625" defaultRowHeight="12.75"/>
  <cols>
    <col min="1" max="1" width="6.28515625" style="1" customWidth="1"/>
    <col min="2" max="2" width="29.42578125" style="1" customWidth="1"/>
    <col min="3" max="3" width="7.7109375" style="1" customWidth="1"/>
    <col min="4" max="4" width="16.42578125" style="1" customWidth="1"/>
    <col min="5" max="5" width="27.85546875" style="1" customWidth="1"/>
    <col min="6" max="6" width="4.7109375" style="1" customWidth="1"/>
    <col min="7" max="7" width="15.5703125" style="1" customWidth="1"/>
    <col min="8" max="8" width="9.85546875" style="1" bestFit="1" customWidth="1"/>
    <col min="9" max="9" width="9.85546875" style="1" customWidth="1"/>
    <col min="10" max="10" width="9" style="1" customWidth="1"/>
    <col min="11" max="11" width="5" style="1" customWidth="1"/>
    <col min="12" max="12" width="17.140625" style="1" customWidth="1"/>
    <col min="13" max="16384" width="9.140625" style="1"/>
  </cols>
  <sheetData>
    <row r="1" spans="1:12" ht="18.75">
      <c r="A1" s="171" t="s">
        <v>151</v>
      </c>
      <c r="B1" s="171"/>
      <c r="C1" s="171"/>
      <c r="E1" s="3">
        <v>3</v>
      </c>
      <c r="F1" s="125" t="s">
        <v>132</v>
      </c>
    </row>
    <row r="2" spans="1:12" ht="16.5">
      <c r="A2" s="173" t="str">
        <f>'CBGV-CSVC'!A2</f>
        <v>TRƯỜNG THCS TRẦN PHÚ</v>
      </c>
      <c r="B2" s="173"/>
      <c r="C2" s="173"/>
    </row>
    <row r="3" spans="1:12" ht="6.75" customHeight="1">
      <c r="A3" s="11"/>
      <c r="B3" s="11"/>
      <c r="C3" s="11"/>
      <c r="D3" s="11"/>
      <c r="E3" s="11"/>
      <c r="F3" s="11"/>
    </row>
    <row r="4" spans="1:12" ht="18" customHeight="1">
      <c r="A4" s="170" t="s">
        <v>130</v>
      </c>
      <c r="B4" s="170"/>
      <c r="C4" s="170"/>
      <c r="D4" s="170"/>
      <c r="E4" s="170"/>
      <c r="F4" s="121"/>
      <c r="G4" s="121"/>
      <c r="H4" s="121"/>
      <c r="I4" s="121"/>
      <c r="J4" s="121"/>
      <c r="K4" s="121"/>
      <c r="L4" s="121"/>
    </row>
    <row r="5" spans="1:12" ht="7.5" customHeight="1">
      <c r="A5" s="3"/>
      <c r="B5" s="3"/>
      <c r="C5" s="3"/>
      <c r="D5" s="3"/>
      <c r="E5" s="3"/>
      <c r="F5" s="3"/>
    </row>
    <row r="6" spans="1:12" ht="16.5" customHeight="1">
      <c r="A6" s="122" t="s">
        <v>24</v>
      </c>
      <c r="B6" s="122" t="s">
        <v>95</v>
      </c>
      <c r="C6" s="122" t="s">
        <v>128</v>
      </c>
      <c r="D6" s="114" t="s">
        <v>131</v>
      </c>
      <c r="E6" s="115" t="s">
        <v>129</v>
      </c>
      <c r="G6" s="130" t="s">
        <v>131</v>
      </c>
      <c r="H6" s="130" t="s">
        <v>139</v>
      </c>
      <c r="I6" s="130" t="s">
        <v>82</v>
      </c>
      <c r="J6" s="130" t="s">
        <v>138</v>
      </c>
    </row>
    <row r="7" spans="1:12" ht="16.5">
      <c r="A7" s="116">
        <v>1</v>
      </c>
      <c r="B7" s="117" t="s">
        <v>203</v>
      </c>
      <c r="C7" s="118">
        <v>7</v>
      </c>
      <c r="D7" s="118" t="s">
        <v>204</v>
      </c>
      <c r="E7" s="119" t="s">
        <v>205</v>
      </c>
      <c r="G7" s="128" t="s">
        <v>137</v>
      </c>
      <c r="H7" s="129">
        <f>COUNTIF($D$7:$D$41,"Chuyển đến")</f>
        <v>4</v>
      </c>
      <c r="I7" s="129">
        <f>SUM(HocSinh!F11:F13)</f>
        <v>4</v>
      </c>
      <c r="J7" s="123" t="str">
        <f>IF(H7&lt;&gt;I7,"SAI","")</f>
        <v/>
      </c>
    </row>
    <row r="8" spans="1:12" ht="16.5">
      <c r="A8" s="116">
        <v>2</v>
      </c>
      <c r="B8" s="117" t="s">
        <v>206</v>
      </c>
      <c r="C8" s="118">
        <v>7</v>
      </c>
      <c r="D8" s="118" t="s">
        <v>204</v>
      </c>
      <c r="E8" s="119" t="s">
        <v>205</v>
      </c>
      <c r="G8" s="128" t="s">
        <v>126</v>
      </c>
      <c r="H8" s="129">
        <f>COUNTIF($D$7:$D$41,"Chuyển đi")+COUNTIF($D$7:$D$41,"Chết")</f>
        <v>5</v>
      </c>
      <c r="I8" s="129">
        <f>HocSinh!I14</f>
        <v>5</v>
      </c>
      <c r="J8" s="123" t="str">
        <f>IF(H8&lt;&gt;I8,"SAI","")</f>
        <v/>
      </c>
    </row>
    <row r="9" spans="1:12" ht="16.5">
      <c r="A9" s="116">
        <v>3</v>
      </c>
      <c r="B9" s="117" t="s">
        <v>207</v>
      </c>
      <c r="C9" s="118">
        <v>9</v>
      </c>
      <c r="D9" s="118" t="s">
        <v>204</v>
      </c>
      <c r="E9" s="119" t="s">
        <v>205</v>
      </c>
      <c r="G9" s="128" t="s">
        <v>50</v>
      </c>
      <c r="H9" s="129">
        <f>COUNTIF($D$7:$D$41,"Huy động lại")</f>
        <v>0</v>
      </c>
      <c r="I9" s="129">
        <f>HocSinh!G14</f>
        <v>0</v>
      </c>
      <c r="J9" s="123" t="str">
        <f>IF(H9&lt;&gt;I9,"SAI","")</f>
        <v/>
      </c>
    </row>
    <row r="10" spans="1:12" ht="16.5">
      <c r="A10" s="116">
        <v>4</v>
      </c>
      <c r="B10" s="117" t="s">
        <v>208</v>
      </c>
      <c r="C10" s="118">
        <v>8</v>
      </c>
      <c r="D10" s="118" t="s">
        <v>204</v>
      </c>
      <c r="E10" s="119" t="s">
        <v>205</v>
      </c>
      <c r="G10" s="128" t="s">
        <v>81</v>
      </c>
      <c r="H10" s="129">
        <f>COUNTIF($D$7:$D$41,"Bỏ học")</f>
        <v>0</v>
      </c>
      <c r="I10" s="129">
        <f>HocSinh!J14</f>
        <v>0</v>
      </c>
      <c r="J10" s="123" t="str">
        <f>IF(H10&lt;&gt;I10,"SAI","")</f>
        <v/>
      </c>
    </row>
    <row r="11" spans="1:12" ht="16.5">
      <c r="A11" s="116">
        <v>5</v>
      </c>
      <c r="B11" s="117" t="s">
        <v>209</v>
      </c>
      <c r="C11" s="118">
        <v>8</v>
      </c>
      <c r="D11" s="118" t="s">
        <v>204</v>
      </c>
      <c r="E11" s="119" t="s">
        <v>205</v>
      </c>
    </row>
    <row r="12" spans="1:12" ht="16.5">
      <c r="A12" s="116">
        <v>6</v>
      </c>
      <c r="B12" s="117" t="s">
        <v>210</v>
      </c>
      <c r="C12" s="118">
        <v>8</v>
      </c>
      <c r="D12" s="118" t="s">
        <v>137</v>
      </c>
      <c r="E12" s="119" t="s">
        <v>205</v>
      </c>
    </row>
    <row r="13" spans="1:12" ht="16.5">
      <c r="A13" s="116">
        <v>7</v>
      </c>
      <c r="B13" s="117" t="s">
        <v>211</v>
      </c>
      <c r="C13" s="118">
        <v>8</v>
      </c>
      <c r="D13" s="118" t="s">
        <v>137</v>
      </c>
      <c r="E13" s="119" t="s">
        <v>205</v>
      </c>
    </row>
    <row r="14" spans="1:12" ht="16.5">
      <c r="A14" s="116">
        <v>8</v>
      </c>
      <c r="B14" s="117" t="s">
        <v>212</v>
      </c>
      <c r="C14" s="118">
        <v>9</v>
      </c>
      <c r="D14" s="118" t="s">
        <v>137</v>
      </c>
      <c r="E14" s="119" t="s">
        <v>205</v>
      </c>
    </row>
    <row r="15" spans="1:12" ht="16.5">
      <c r="A15" s="116">
        <v>9</v>
      </c>
      <c r="B15" s="117" t="s">
        <v>213</v>
      </c>
      <c r="C15" s="118">
        <v>7</v>
      </c>
      <c r="D15" s="118" t="s">
        <v>137</v>
      </c>
      <c r="E15" s="119" t="s">
        <v>205</v>
      </c>
    </row>
    <row r="16" spans="1:12" ht="16.5">
      <c r="A16" s="116">
        <v>10</v>
      </c>
      <c r="B16" s="117"/>
      <c r="C16" s="118"/>
      <c r="D16" s="118"/>
      <c r="E16" s="119"/>
    </row>
    <row r="17" spans="1:5" ht="16.5">
      <c r="A17" s="116">
        <v>11</v>
      </c>
      <c r="B17" s="117"/>
      <c r="C17" s="118"/>
      <c r="D17" s="118"/>
      <c r="E17" s="119"/>
    </row>
    <row r="18" spans="1:5" ht="16.5">
      <c r="A18" s="116">
        <v>12</v>
      </c>
      <c r="B18" s="117"/>
      <c r="C18" s="118"/>
      <c r="D18" s="118"/>
      <c r="E18" s="119"/>
    </row>
    <row r="19" spans="1:5" ht="16.5">
      <c r="A19" s="116">
        <v>13</v>
      </c>
      <c r="B19" s="117"/>
      <c r="C19" s="118"/>
      <c r="D19" s="118"/>
      <c r="E19" s="119"/>
    </row>
    <row r="20" spans="1:5" ht="16.5">
      <c r="A20" s="116">
        <v>14</v>
      </c>
      <c r="B20" s="117"/>
      <c r="C20" s="118"/>
      <c r="D20" s="118"/>
      <c r="E20" s="119"/>
    </row>
    <row r="21" spans="1:5" ht="16.5">
      <c r="A21" s="116">
        <v>15</v>
      </c>
      <c r="B21" s="117"/>
      <c r="C21" s="118"/>
      <c r="D21" s="118"/>
      <c r="E21" s="119"/>
    </row>
    <row r="22" spans="1:5" ht="16.5">
      <c r="A22" s="116">
        <v>16</v>
      </c>
      <c r="B22" s="117"/>
      <c r="C22" s="118"/>
      <c r="D22" s="118"/>
      <c r="E22" s="119"/>
    </row>
    <row r="23" spans="1:5" ht="16.5">
      <c r="A23" s="116">
        <v>17</v>
      </c>
      <c r="B23" s="117"/>
      <c r="C23" s="118"/>
      <c r="D23" s="118"/>
      <c r="E23" s="119"/>
    </row>
    <row r="24" spans="1:5" ht="16.5">
      <c r="A24" s="116">
        <v>18</v>
      </c>
      <c r="B24" s="117"/>
      <c r="C24" s="118"/>
      <c r="D24" s="118"/>
      <c r="E24" s="119"/>
    </row>
    <row r="25" spans="1:5" ht="16.5">
      <c r="A25" s="116">
        <v>19</v>
      </c>
      <c r="B25" s="117"/>
      <c r="C25" s="118"/>
      <c r="D25" s="118"/>
      <c r="E25" s="119"/>
    </row>
    <row r="26" spans="1:5" ht="16.5">
      <c r="A26" s="116">
        <v>20</v>
      </c>
      <c r="B26" s="117"/>
      <c r="C26" s="118"/>
      <c r="D26" s="118"/>
      <c r="E26" s="119"/>
    </row>
    <row r="27" spans="1:5" ht="16.5">
      <c r="A27" s="116">
        <v>21</v>
      </c>
      <c r="B27" s="117"/>
      <c r="C27" s="118"/>
      <c r="D27" s="118"/>
      <c r="E27" s="119"/>
    </row>
    <row r="28" spans="1:5" ht="16.5">
      <c r="A28" s="116">
        <v>22</v>
      </c>
      <c r="B28" s="117"/>
      <c r="C28" s="118"/>
      <c r="D28" s="118"/>
      <c r="E28" s="119"/>
    </row>
    <row r="29" spans="1:5" ht="16.5">
      <c r="A29" s="116">
        <v>23</v>
      </c>
      <c r="B29" s="117"/>
      <c r="C29" s="118"/>
      <c r="D29" s="118"/>
      <c r="E29" s="119"/>
    </row>
    <row r="30" spans="1:5" ht="16.5">
      <c r="A30" s="116">
        <v>24</v>
      </c>
      <c r="B30" s="117"/>
      <c r="C30" s="118"/>
      <c r="D30" s="118"/>
      <c r="E30" s="119"/>
    </row>
    <row r="31" spans="1:5" ht="16.5">
      <c r="A31" s="116">
        <v>25</v>
      </c>
      <c r="B31" s="117"/>
      <c r="C31" s="118"/>
      <c r="D31" s="118"/>
      <c r="E31" s="119"/>
    </row>
    <row r="32" spans="1:5" ht="16.5">
      <c r="A32" s="116">
        <v>26</v>
      </c>
      <c r="B32" s="117"/>
      <c r="C32" s="118"/>
      <c r="D32" s="118"/>
      <c r="E32" s="119"/>
    </row>
    <row r="33" spans="1:11" ht="16.5">
      <c r="A33" s="116">
        <v>27</v>
      </c>
      <c r="B33" s="117"/>
      <c r="C33" s="118"/>
      <c r="D33" s="118"/>
      <c r="E33" s="119"/>
    </row>
    <row r="34" spans="1:11" ht="16.5">
      <c r="A34" s="116">
        <v>28</v>
      </c>
      <c r="B34" s="117"/>
      <c r="C34" s="118"/>
      <c r="D34" s="118"/>
      <c r="E34" s="119"/>
    </row>
    <row r="35" spans="1:11" ht="16.5">
      <c r="A35" s="116">
        <v>29</v>
      </c>
      <c r="B35" s="117"/>
      <c r="C35" s="118"/>
      <c r="D35" s="118"/>
      <c r="E35" s="119"/>
    </row>
    <row r="36" spans="1:11" ht="16.5">
      <c r="A36" s="116">
        <v>30</v>
      </c>
      <c r="B36" s="117"/>
      <c r="C36" s="118"/>
      <c r="D36" s="118"/>
      <c r="E36" s="119"/>
    </row>
    <row r="37" spans="1:11" ht="16.5">
      <c r="A37" s="116">
        <v>31</v>
      </c>
      <c r="B37" s="117"/>
      <c r="C37" s="118"/>
      <c r="D37" s="118"/>
      <c r="E37" s="119"/>
    </row>
    <row r="38" spans="1:11" ht="16.5">
      <c r="A38" s="116">
        <v>32</v>
      </c>
      <c r="B38" s="117"/>
      <c r="C38" s="118"/>
      <c r="D38" s="118"/>
      <c r="E38" s="119"/>
    </row>
    <row r="39" spans="1:11" ht="16.5">
      <c r="A39" s="116">
        <v>33</v>
      </c>
      <c r="B39" s="117"/>
      <c r="C39" s="118"/>
      <c r="D39" s="118"/>
      <c r="E39" s="119"/>
    </row>
    <row r="40" spans="1:11" ht="16.5">
      <c r="A40" s="116">
        <v>34</v>
      </c>
      <c r="B40" s="117"/>
      <c r="C40" s="118"/>
      <c r="D40" s="118"/>
      <c r="E40" s="119"/>
    </row>
    <row r="41" spans="1:11" ht="16.5">
      <c r="A41" s="116">
        <v>35</v>
      </c>
      <c r="B41" s="117"/>
      <c r="C41" s="118"/>
      <c r="D41" s="118"/>
      <c r="E41" s="119"/>
    </row>
    <row r="42" spans="1:11" ht="16.5">
      <c r="A42" s="180" t="s">
        <v>48</v>
      </c>
      <c r="B42" s="181"/>
      <c r="C42" s="120">
        <f>COUNT(C7:C41)</f>
        <v>9</v>
      </c>
      <c r="D42" s="120"/>
      <c r="E42" s="124"/>
    </row>
    <row r="43" spans="1:11">
      <c r="D43" s="123"/>
      <c r="F43" s="123"/>
      <c r="H43" s="123"/>
      <c r="I43" s="123"/>
      <c r="K43" s="123"/>
    </row>
    <row r="44" spans="1:11" ht="18.75">
      <c r="C44" s="178" t="str">
        <f>'CBGV-CSVC'!E39</f>
        <v>Đại Hiệp, ngày 05 tháng 9 năm 2022</v>
      </c>
      <c r="D44" s="178"/>
      <c r="E44" s="178"/>
      <c r="F44" s="79"/>
      <c r="G44" s="79"/>
      <c r="H44" s="79"/>
      <c r="I44" s="79"/>
    </row>
    <row r="45" spans="1:11" ht="18.75">
      <c r="A45" s="173" t="str">
        <f>'CBGV-CSVC'!B40</f>
        <v>NGƯỜI LẬP BẢNG</v>
      </c>
      <c r="B45" s="173"/>
      <c r="C45" s="173" t="str">
        <f>'CBGV-CSVC'!E40</f>
        <v>HIỆU TRƯỞNG</v>
      </c>
      <c r="D45" s="173"/>
      <c r="E45" s="173"/>
      <c r="F45" s="2"/>
      <c r="G45" s="2"/>
      <c r="H45" s="2"/>
      <c r="I45" s="2"/>
    </row>
    <row r="46" spans="1:11" ht="18.75">
      <c r="B46" s="3"/>
      <c r="D46" s="3"/>
      <c r="E46" s="3"/>
      <c r="F46" s="3"/>
      <c r="G46" s="3"/>
    </row>
    <row r="47" spans="1:11" ht="18.75">
      <c r="B47" s="3"/>
      <c r="D47" s="3"/>
      <c r="E47" s="3"/>
      <c r="F47" s="3"/>
      <c r="G47" s="3"/>
    </row>
    <row r="48" spans="1:11" ht="18.75">
      <c r="B48" s="3"/>
      <c r="D48" s="3"/>
      <c r="E48" s="3"/>
      <c r="F48" s="3"/>
      <c r="G48" s="3"/>
    </row>
    <row r="49" spans="1:7" ht="22.5" customHeight="1">
      <c r="A49" s="184" t="str">
        <f>IF('CBGV-CSVC'!B44="","",'CBGV-CSVC'!B44)</f>
        <v>Phạm Tấn Hà</v>
      </c>
      <c r="B49" s="184"/>
      <c r="C49" s="184" t="str">
        <f>'CBGV-CSVC'!E44</f>
        <v>Lê Thị Hiền</v>
      </c>
      <c r="D49" s="184"/>
      <c r="E49" s="184"/>
      <c r="G49" s="80"/>
    </row>
    <row r="50" spans="1:7" ht="22.5" customHeight="1"/>
    <row r="51" spans="1:7" ht="22.5" customHeight="1"/>
    <row r="52" spans="1:7" ht="22.5" customHeight="1">
      <c r="A52" s="103"/>
    </row>
    <row r="53" spans="1:7" ht="22.5" customHeight="1">
      <c r="A53" s="106"/>
    </row>
    <row r="54" spans="1:7" ht="22.5" customHeight="1"/>
  </sheetData>
  <sheetProtection algorithmName="SHA-512" hashValue="FxfCllKZ4JydJ7tkIfVTm74UjcROKCx6dsY4STQybCrkRy9XeXYBGSJLwL9+W48GyOtURtS6dJUWCiVnXpmIjQ==" saltValue="rideCS3NYy3wpd9lbs5KQg==" spinCount="100000" sheet="1" objects="1" scenarios="1"/>
  <mergeCells count="9">
    <mergeCell ref="A49:B49"/>
    <mergeCell ref="C49:E49"/>
    <mergeCell ref="A42:B42"/>
    <mergeCell ref="A1:C1"/>
    <mergeCell ref="A2:C2"/>
    <mergeCell ref="A4:E4"/>
    <mergeCell ref="A45:B45"/>
    <mergeCell ref="C44:E44"/>
    <mergeCell ref="C45:E45"/>
  </mergeCells>
  <dataValidations count="2">
    <dataValidation type="list" allowBlank="1" showDropDown="1" showInputMessage="1" showErrorMessage="1" error="Chỉ nhập 6, 7, 8 hoặc 9" sqref="C7:C41">
      <formula1>"6,7,8,9"</formula1>
    </dataValidation>
    <dataValidation type="list" allowBlank="1" showInputMessage="1" showErrorMessage="1" error="Hãy chọn một loại biến động" sqref="D7:D41">
      <formula1>"Bỏ học, Chuyển đến, Chuyển đi, Chết, Huy động lại"</formula1>
    </dataValidation>
  </dataValidations>
  <pageMargins left="1.05" right="0.4" top="0.35" bottom="0" header="0.28999999999999998" footer="0.28000000000000003"/>
  <pageSetup paperSize="9" orientation="portrait" verticalDpi="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20"/>
  </sheetPr>
  <dimension ref="A1:L32"/>
  <sheetViews>
    <sheetView topLeftCell="A13" workbookViewId="0">
      <selection activeCell="J14" sqref="J14"/>
    </sheetView>
  </sheetViews>
  <sheetFormatPr defaultColWidth="9.140625" defaultRowHeight="18.75"/>
  <cols>
    <col min="1" max="1" width="5.28515625" style="3" customWidth="1"/>
    <col min="2" max="2" width="16.85546875" style="3" customWidth="1"/>
    <col min="3" max="4" width="10.5703125" style="3" customWidth="1"/>
    <col min="5" max="5" width="11.42578125" style="3" customWidth="1"/>
    <col min="6" max="11" width="10.5703125" style="3" customWidth="1"/>
    <col min="12" max="12" width="13.85546875" style="3" customWidth="1"/>
    <col min="13" max="16384" width="9.140625" style="3"/>
  </cols>
  <sheetData>
    <row r="1" spans="1:12">
      <c r="A1" s="171" t="s">
        <v>151</v>
      </c>
      <c r="B1" s="171"/>
      <c r="C1" s="171"/>
      <c r="D1" s="171"/>
      <c r="L1" s="3">
        <v>4</v>
      </c>
    </row>
    <row r="2" spans="1:12">
      <c r="A2" s="173" t="str">
        <f>'CBGV-CSVC'!A2</f>
        <v>TRƯỜNG THCS TRẦN PHÚ</v>
      </c>
      <c r="B2" s="173"/>
      <c r="C2" s="173"/>
      <c r="D2" s="173"/>
    </row>
    <row r="3" spans="1:12" ht="6.75" customHeight="1"/>
    <row r="4" spans="1:12" ht="20.25" customHeight="1">
      <c r="A4" s="170" t="str">
        <f>"THỐNG KÊ TÌNH HÌNH GIÁO VIÊN THCS "&amp;'CBGV-CSVC'!$B$5</f>
        <v>THỐNG KÊ TÌNH HÌNH GIÁO VIÊN THCS ĐẦU NĂM HỌC: 2022-2023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</row>
    <row r="5" spans="1:12" ht="21.75" customHeight="1">
      <c r="A5" s="12"/>
      <c r="B5" s="199" t="str">
        <f>'CBGV-CSVC'!$B$6</f>
        <v>(Tính đến thời điểm ngày 05/9/2022)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</row>
    <row r="6" spans="1:12" ht="19.5" customHeight="1">
      <c r="A6" s="206" t="s">
        <v>0</v>
      </c>
      <c r="B6" s="205" t="s">
        <v>13</v>
      </c>
      <c r="C6" s="205" t="s">
        <v>116</v>
      </c>
      <c r="D6" s="202" t="s">
        <v>15</v>
      </c>
      <c r="E6" s="202"/>
      <c r="F6" s="202"/>
      <c r="G6" s="202"/>
      <c r="H6" s="202"/>
      <c r="I6" s="202"/>
      <c r="J6" s="207" t="s">
        <v>5</v>
      </c>
      <c r="K6" s="208"/>
      <c r="L6" s="21" t="s">
        <v>39</v>
      </c>
    </row>
    <row r="7" spans="1:12" ht="23.25" customHeight="1">
      <c r="A7" s="206"/>
      <c r="B7" s="200"/>
      <c r="C7" s="200"/>
      <c r="D7" s="205" t="s">
        <v>134</v>
      </c>
      <c r="E7" s="202" t="s">
        <v>133</v>
      </c>
      <c r="F7" s="202" t="s">
        <v>6</v>
      </c>
      <c r="G7" s="202"/>
      <c r="H7" s="202"/>
      <c r="I7" s="202"/>
      <c r="J7" s="209"/>
      <c r="K7" s="210"/>
      <c r="L7" s="200" t="s">
        <v>52</v>
      </c>
    </row>
    <row r="8" spans="1:12" ht="18.75" customHeight="1">
      <c r="A8" s="206"/>
      <c r="B8" s="201"/>
      <c r="C8" s="201"/>
      <c r="D8" s="201"/>
      <c r="E8" s="202"/>
      <c r="F8" s="22" t="s">
        <v>53</v>
      </c>
      <c r="G8" s="22" t="s">
        <v>7</v>
      </c>
      <c r="H8" s="22" t="s">
        <v>8</v>
      </c>
      <c r="I8" s="22" t="s">
        <v>135</v>
      </c>
      <c r="J8" s="22" t="s">
        <v>9</v>
      </c>
      <c r="K8" s="22" t="s">
        <v>54</v>
      </c>
      <c r="L8" s="201"/>
    </row>
    <row r="9" spans="1:12" s="69" customFormat="1" ht="17.25" customHeight="1">
      <c r="A9" s="70" t="s">
        <v>25</v>
      </c>
      <c r="B9" s="68" t="s">
        <v>26</v>
      </c>
      <c r="C9" s="68" t="s">
        <v>27</v>
      </c>
      <c r="D9" s="68" t="s">
        <v>28</v>
      </c>
      <c r="E9" s="68" t="s">
        <v>29</v>
      </c>
      <c r="F9" s="68" t="s">
        <v>30</v>
      </c>
      <c r="G9" s="68" t="s">
        <v>31</v>
      </c>
      <c r="H9" s="68" t="s">
        <v>32</v>
      </c>
      <c r="I9" s="68" t="s">
        <v>33</v>
      </c>
      <c r="J9" s="68" t="s">
        <v>34</v>
      </c>
      <c r="K9" s="68" t="s">
        <v>35</v>
      </c>
      <c r="L9" s="68" t="s">
        <v>36</v>
      </c>
    </row>
    <row r="10" spans="1:12" s="15" customFormat="1" ht="18" customHeight="1">
      <c r="A10" s="18">
        <v>1</v>
      </c>
      <c r="B10" s="71" t="s">
        <v>152</v>
      </c>
      <c r="C10" s="131">
        <v>5</v>
      </c>
      <c r="D10" s="84">
        <v>5</v>
      </c>
      <c r="E10" s="107" t="str">
        <f>IF(C10-D10&gt;0,C10-D10,IF(C10-D10&lt;0,"Sai",""))</f>
        <v/>
      </c>
      <c r="F10" s="84"/>
      <c r="G10" s="84">
        <v>5</v>
      </c>
      <c r="H10" s="84"/>
      <c r="I10" s="107" t="str">
        <f>IF(C10-F10-G10-H10&gt;0,C10-F10-G10-H10,IF(C10-F10-G10-H10&lt;0,"Sai",""))</f>
        <v/>
      </c>
      <c r="J10" s="84"/>
      <c r="K10" s="84"/>
      <c r="L10" s="84"/>
    </row>
    <row r="11" spans="1:12" s="15" customFormat="1" ht="18" customHeight="1">
      <c r="A11" s="18">
        <v>2</v>
      </c>
      <c r="B11" s="71" t="s">
        <v>1</v>
      </c>
      <c r="C11" s="131">
        <v>5</v>
      </c>
      <c r="D11" s="84">
        <v>5</v>
      </c>
      <c r="E11" s="107" t="str">
        <f t="shared" ref="E11:E24" si="0">IF(C11-D11&gt;0,C11-D11,IF(C11-D11&lt;0,"Sai",""))</f>
        <v/>
      </c>
      <c r="F11" s="84"/>
      <c r="G11" s="84">
        <v>3</v>
      </c>
      <c r="H11" s="84">
        <v>2</v>
      </c>
      <c r="I11" s="107" t="str">
        <f t="shared" ref="I11:I24" si="1">IF(C11-F11-G11-H11&gt;0,C11-F11-G11-H11,IF(C11-F11-G11-H11&lt;0,"Sai",""))</f>
        <v/>
      </c>
      <c r="J11" s="84"/>
      <c r="K11" s="84"/>
      <c r="L11" s="84"/>
    </row>
    <row r="12" spans="1:12" s="15" customFormat="1" ht="18" customHeight="1">
      <c r="A12" s="18">
        <v>3</v>
      </c>
      <c r="B12" s="71" t="s">
        <v>147</v>
      </c>
      <c r="C12" s="131">
        <v>2</v>
      </c>
      <c r="D12" s="84">
        <v>2</v>
      </c>
      <c r="E12" s="107" t="str">
        <f t="shared" si="0"/>
        <v/>
      </c>
      <c r="F12" s="84"/>
      <c r="G12" s="84">
        <v>2</v>
      </c>
      <c r="H12" s="84"/>
      <c r="I12" s="107" t="str">
        <f t="shared" si="1"/>
        <v/>
      </c>
      <c r="J12" s="84"/>
      <c r="K12" s="84"/>
      <c r="L12" s="84"/>
    </row>
    <row r="13" spans="1:12" s="15" customFormat="1" ht="18" customHeight="1">
      <c r="A13" s="18">
        <v>4</v>
      </c>
      <c r="B13" s="71" t="s">
        <v>2</v>
      </c>
      <c r="C13" s="131">
        <v>2</v>
      </c>
      <c r="D13" s="84">
        <v>2</v>
      </c>
      <c r="E13" s="107" t="str">
        <f t="shared" si="0"/>
        <v/>
      </c>
      <c r="F13" s="84"/>
      <c r="G13" s="84">
        <v>2</v>
      </c>
      <c r="H13" s="84"/>
      <c r="I13" s="107" t="str">
        <f t="shared" si="1"/>
        <v/>
      </c>
      <c r="J13" s="84"/>
      <c r="K13" s="84"/>
      <c r="L13" s="84"/>
    </row>
    <row r="14" spans="1:12" s="15" customFormat="1" ht="18" customHeight="1">
      <c r="A14" s="18">
        <v>5</v>
      </c>
      <c r="B14" s="71" t="s">
        <v>12</v>
      </c>
      <c r="C14" s="131">
        <v>3</v>
      </c>
      <c r="D14" s="84">
        <v>3</v>
      </c>
      <c r="E14" s="107" t="str">
        <f t="shared" si="0"/>
        <v/>
      </c>
      <c r="F14" s="84"/>
      <c r="G14" s="84">
        <v>3</v>
      </c>
      <c r="H14" s="84"/>
      <c r="I14" s="107" t="str">
        <f t="shared" si="1"/>
        <v/>
      </c>
      <c r="J14" s="84"/>
      <c r="K14" s="84"/>
      <c r="L14" s="84"/>
    </row>
    <row r="15" spans="1:12" s="15" customFormat="1" ht="18" customHeight="1">
      <c r="A15" s="18">
        <v>6</v>
      </c>
      <c r="B15" s="71" t="s">
        <v>10</v>
      </c>
      <c r="C15" s="131">
        <v>6</v>
      </c>
      <c r="D15" s="84">
        <v>6</v>
      </c>
      <c r="E15" s="107" t="str">
        <f t="shared" si="0"/>
        <v/>
      </c>
      <c r="F15" s="84"/>
      <c r="G15" s="84">
        <v>6</v>
      </c>
      <c r="H15" s="84"/>
      <c r="I15" s="107" t="str">
        <f t="shared" si="1"/>
        <v/>
      </c>
      <c r="J15" s="84"/>
      <c r="K15" s="84"/>
      <c r="L15" s="84"/>
    </row>
    <row r="16" spans="1:12" s="15" customFormat="1" ht="18" customHeight="1">
      <c r="A16" s="18">
        <v>7</v>
      </c>
      <c r="B16" s="71" t="s">
        <v>3</v>
      </c>
      <c r="C16" s="131">
        <v>2</v>
      </c>
      <c r="D16" s="84">
        <v>2</v>
      </c>
      <c r="E16" s="107" t="str">
        <f t="shared" si="0"/>
        <v/>
      </c>
      <c r="F16" s="84"/>
      <c r="G16" s="84">
        <v>2</v>
      </c>
      <c r="H16" s="84"/>
      <c r="I16" s="107" t="str">
        <f t="shared" si="1"/>
        <v/>
      </c>
      <c r="J16" s="84"/>
      <c r="K16" s="84"/>
      <c r="L16" s="84"/>
    </row>
    <row r="17" spans="1:12" s="15" customFormat="1" ht="18" customHeight="1">
      <c r="A17" s="18">
        <v>8</v>
      </c>
      <c r="B17" s="71" t="s">
        <v>16</v>
      </c>
      <c r="C17" s="131">
        <v>2</v>
      </c>
      <c r="D17" s="84">
        <v>2</v>
      </c>
      <c r="E17" s="107" t="str">
        <f t="shared" si="0"/>
        <v/>
      </c>
      <c r="F17" s="84"/>
      <c r="G17" s="84">
        <v>2</v>
      </c>
      <c r="H17" s="84"/>
      <c r="I17" s="107" t="str">
        <f t="shared" si="1"/>
        <v/>
      </c>
      <c r="J17" s="84"/>
      <c r="K17" s="84"/>
      <c r="L17" s="84"/>
    </row>
    <row r="18" spans="1:12" s="15" customFormat="1" ht="18" customHeight="1">
      <c r="A18" s="18">
        <v>9</v>
      </c>
      <c r="B18" s="71" t="s">
        <v>11</v>
      </c>
      <c r="C18" s="131">
        <v>0</v>
      </c>
      <c r="D18" s="84">
        <v>0</v>
      </c>
      <c r="E18" s="107" t="str">
        <f t="shared" si="0"/>
        <v/>
      </c>
      <c r="F18" s="84"/>
      <c r="G18" s="84">
        <v>0</v>
      </c>
      <c r="H18" s="84"/>
      <c r="I18" s="107" t="str">
        <f t="shared" si="1"/>
        <v/>
      </c>
      <c r="J18" s="84"/>
      <c r="K18" s="84"/>
      <c r="L18" s="84"/>
    </row>
    <row r="19" spans="1:12" s="15" customFormat="1" ht="18" customHeight="1">
      <c r="A19" s="18">
        <v>10</v>
      </c>
      <c r="B19" s="71" t="s">
        <v>4</v>
      </c>
      <c r="C19" s="131">
        <v>3</v>
      </c>
      <c r="D19" s="84">
        <v>3</v>
      </c>
      <c r="E19" s="107" t="str">
        <f t="shared" si="0"/>
        <v/>
      </c>
      <c r="F19" s="84"/>
      <c r="G19" s="84">
        <v>3</v>
      </c>
      <c r="H19" s="84"/>
      <c r="I19" s="107" t="str">
        <f t="shared" si="1"/>
        <v/>
      </c>
      <c r="J19" s="84"/>
      <c r="K19" s="84"/>
      <c r="L19" s="84"/>
    </row>
    <row r="20" spans="1:12" s="15" customFormat="1" ht="18" customHeight="1">
      <c r="A20" s="18">
        <v>11</v>
      </c>
      <c r="B20" s="71" t="s">
        <v>17</v>
      </c>
      <c r="C20" s="131">
        <v>0</v>
      </c>
      <c r="D20" s="84">
        <v>0</v>
      </c>
      <c r="E20" s="107" t="str">
        <f t="shared" si="0"/>
        <v/>
      </c>
      <c r="F20" s="84"/>
      <c r="G20" s="84">
        <v>0</v>
      </c>
      <c r="H20" s="84"/>
      <c r="I20" s="107" t="str">
        <f t="shared" si="1"/>
        <v/>
      </c>
      <c r="J20" s="84"/>
      <c r="K20" s="84"/>
      <c r="L20" s="84"/>
    </row>
    <row r="21" spans="1:12" s="15" customFormat="1" ht="18" customHeight="1">
      <c r="A21" s="18">
        <v>12</v>
      </c>
      <c r="B21" s="71" t="s">
        <v>19</v>
      </c>
      <c r="C21" s="131">
        <v>1</v>
      </c>
      <c r="D21" s="84">
        <v>1</v>
      </c>
      <c r="E21" s="107" t="str">
        <f t="shared" si="0"/>
        <v/>
      </c>
      <c r="F21" s="84"/>
      <c r="G21" s="84">
        <v>1</v>
      </c>
      <c r="H21" s="84"/>
      <c r="I21" s="107" t="str">
        <f t="shared" si="1"/>
        <v/>
      </c>
      <c r="J21" s="84"/>
      <c r="K21" s="84"/>
      <c r="L21" s="84"/>
    </row>
    <row r="22" spans="1:12" s="15" customFormat="1" ht="18" customHeight="1">
      <c r="A22" s="18">
        <v>13</v>
      </c>
      <c r="B22" s="71" t="s">
        <v>20</v>
      </c>
      <c r="C22" s="131">
        <v>1</v>
      </c>
      <c r="D22" s="84">
        <v>1</v>
      </c>
      <c r="E22" s="107" t="str">
        <f t="shared" si="0"/>
        <v/>
      </c>
      <c r="F22" s="84"/>
      <c r="G22" s="84">
        <v>1</v>
      </c>
      <c r="H22" s="84"/>
      <c r="I22" s="107" t="str">
        <f t="shared" si="1"/>
        <v/>
      </c>
      <c r="J22" s="84"/>
      <c r="K22" s="84"/>
      <c r="L22" s="84"/>
    </row>
    <row r="23" spans="1:12" s="15" customFormat="1" ht="18" customHeight="1">
      <c r="A23" s="18">
        <v>14</v>
      </c>
      <c r="B23" s="71" t="s">
        <v>40</v>
      </c>
      <c r="C23" s="131">
        <v>3</v>
      </c>
      <c r="D23" s="84">
        <v>3</v>
      </c>
      <c r="E23" s="107" t="str">
        <f t="shared" si="0"/>
        <v/>
      </c>
      <c r="F23" s="84"/>
      <c r="G23" s="84">
        <v>3</v>
      </c>
      <c r="H23" s="84"/>
      <c r="I23" s="107" t="str">
        <f t="shared" si="1"/>
        <v/>
      </c>
      <c r="J23" s="84"/>
      <c r="K23" s="84"/>
      <c r="L23" s="84"/>
    </row>
    <row r="24" spans="1:12" s="15" customFormat="1" ht="18" customHeight="1">
      <c r="A24" s="18">
        <v>15</v>
      </c>
      <c r="B24" s="71" t="s">
        <v>90</v>
      </c>
      <c r="C24" s="131">
        <v>1</v>
      </c>
      <c r="D24" s="84">
        <v>1</v>
      </c>
      <c r="E24" s="107" t="str">
        <f t="shared" si="0"/>
        <v/>
      </c>
      <c r="F24" s="84"/>
      <c r="G24" s="84"/>
      <c r="H24" s="84"/>
      <c r="I24" s="107">
        <f t="shared" si="1"/>
        <v>1</v>
      </c>
      <c r="J24" s="84"/>
      <c r="K24" s="84"/>
      <c r="L24" s="84"/>
    </row>
    <row r="25" spans="1:12" ht="17.25" customHeight="1">
      <c r="A25" s="203" t="s">
        <v>48</v>
      </c>
      <c r="B25" s="204"/>
      <c r="C25" s="85">
        <f t="shared" ref="C25:L25" si="2">SUM(C10:C24)</f>
        <v>36</v>
      </c>
      <c r="D25" s="85">
        <f t="shared" si="2"/>
        <v>36</v>
      </c>
      <c r="E25" s="85">
        <f t="shared" si="2"/>
        <v>0</v>
      </c>
      <c r="F25" s="85">
        <f t="shared" si="2"/>
        <v>0</v>
      </c>
      <c r="G25" s="85">
        <f t="shared" si="2"/>
        <v>33</v>
      </c>
      <c r="H25" s="85">
        <f t="shared" si="2"/>
        <v>2</v>
      </c>
      <c r="I25" s="85">
        <f t="shared" si="2"/>
        <v>1</v>
      </c>
      <c r="J25" s="85">
        <f t="shared" si="2"/>
        <v>0</v>
      </c>
      <c r="K25" s="85">
        <f t="shared" si="2"/>
        <v>0</v>
      </c>
      <c r="L25" s="85">
        <f t="shared" si="2"/>
        <v>0</v>
      </c>
    </row>
    <row r="26" spans="1:12" ht="8.25" customHeight="1"/>
    <row r="27" spans="1:12">
      <c r="H27" s="178" t="str">
        <f>'CBGV-CSVC'!E39</f>
        <v>Đại Hiệp, ngày 05 tháng 9 năm 2022</v>
      </c>
      <c r="I27" s="178"/>
      <c r="J27" s="178"/>
      <c r="K27" s="178"/>
      <c r="L27" s="178"/>
    </row>
    <row r="28" spans="1:12">
      <c r="B28" s="173" t="str">
        <f>'CBGV-CSVC'!B40</f>
        <v>NGƯỜI LẬP BẢNG</v>
      </c>
      <c r="C28" s="173"/>
      <c r="D28" s="173"/>
      <c r="E28" s="17"/>
      <c r="F28" s="17"/>
      <c r="H28" s="173" t="str">
        <f>'CBGV-CSVC'!E40</f>
        <v>HIỆU TRƯỞNG</v>
      </c>
      <c r="I28" s="173"/>
      <c r="J28" s="173"/>
      <c r="K28" s="173"/>
      <c r="L28" s="173"/>
    </row>
    <row r="30" spans="1:12" ht="11.25" customHeight="1"/>
    <row r="31" spans="1:12" ht="13.5" customHeight="1"/>
    <row r="32" spans="1:12">
      <c r="B32" s="184" t="str">
        <f>IF('CBGV-CSVC'!B44="","",'CBGV-CSVC'!B44)</f>
        <v>Phạm Tấn Hà</v>
      </c>
      <c r="C32" s="184"/>
      <c r="D32" s="184"/>
      <c r="E32" s="138"/>
      <c r="F32" s="138"/>
      <c r="H32" s="184" t="str">
        <f>'CBGV-CSVC'!E44</f>
        <v>Lê Thị Hiền</v>
      </c>
      <c r="I32" s="184"/>
      <c r="J32" s="184"/>
      <c r="K32" s="184"/>
      <c r="L32" s="184"/>
    </row>
  </sheetData>
  <sheetProtection algorithmName="SHA-512" hashValue="L0m02rZUJ5Uglpdkj4aiqT0uOzSIhSmNzQJjjk6mkCmauJjcktSArPH0Lw5hS1bjeDeAniGgmzgg4YrO6DGHVQ==" saltValue="sufF/EVYPHfRQ22ZyUmo5A==" spinCount="100000" sheet="1" objects="1" scenarios="1"/>
  <mergeCells count="19">
    <mergeCell ref="H27:L27"/>
    <mergeCell ref="H28:L28"/>
    <mergeCell ref="H32:L32"/>
    <mergeCell ref="C6:C8"/>
    <mergeCell ref="D6:I6"/>
    <mergeCell ref="J6:K7"/>
    <mergeCell ref="A25:B25"/>
    <mergeCell ref="B28:D28"/>
    <mergeCell ref="B32:D32"/>
    <mergeCell ref="D7:D8"/>
    <mergeCell ref="E7:E8"/>
    <mergeCell ref="A6:A8"/>
    <mergeCell ref="B6:B8"/>
    <mergeCell ref="A1:D1"/>
    <mergeCell ref="A2:D2"/>
    <mergeCell ref="A4:L4"/>
    <mergeCell ref="B5:L5"/>
    <mergeCell ref="L7:L8"/>
    <mergeCell ref="F7:I7"/>
  </mergeCells>
  <phoneticPr fontId="2" type="noConversion"/>
  <dataValidations count="1">
    <dataValidation type="decimal" allowBlank="1" showInputMessage="1" showErrorMessage="1" error="Nhập số lượng" sqref="D10:D24 F10:H24 J10:L24">
      <formula1>0</formula1>
      <formula2>2000</formula2>
    </dataValidation>
  </dataValidations>
  <pageMargins left="0.45" right="0.41" top="0.72" bottom="0" header="0.2" footer="0.21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indexed="46"/>
  </sheetPr>
  <dimension ref="A1:G29"/>
  <sheetViews>
    <sheetView topLeftCell="A2" workbookViewId="0">
      <selection activeCell="K8" sqref="K8"/>
    </sheetView>
  </sheetViews>
  <sheetFormatPr defaultColWidth="9.140625" defaultRowHeight="12.75"/>
  <cols>
    <col min="1" max="1" width="6.85546875" style="1" customWidth="1"/>
    <col min="2" max="2" width="28.85546875" style="1" customWidth="1"/>
    <col min="3" max="3" width="7" style="1" customWidth="1"/>
    <col min="4" max="6" width="26.85546875" style="1" customWidth="1"/>
    <col min="7" max="7" width="15.42578125" style="1" customWidth="1"/>
    <col min="8" max="16384" width="9.140625" style="1"/>
  </cols>
  <sheetData>
    <row r="1" spans="1:7" ht="18.75">
      <c r="A1" s="171" t="s">
        <v>151</v>
      </c>
      <c r="B1" s="171"/>
      <c r="C1" s="171"/>
      <c r="F1" s="3">
        <v>5</v>
      </c>
    </row>
    <row r="2" spans="1:7" ht="16.5">
      <c r="A2" s="173" t="str">
        <f>'CBGV-CSVC'!A2</f>
        <v>TRƯỜNG THCS TRẦN PHÚ</v>
      </c>
      <c r="B2" s="173"/>
      <c r="C2" s="173"/>
    </row>
    <row r="3" spans="1:7">
      <c r="A3" s="11"/>
      <c r="B3" s="11"/>
      <c r="C3" s="11"/>
      <c r="D3" s="11"/>
      <c r="E3" s="11"/>
      <c r="F3" s="11"/>
    </row>
    <row r="4" spans="1:7" ht="12.75" hidden="1" customHeight="1">
      <c r="A4" s="11"/>
      <c r="B4" s="11"/>
      <c r="C4" s="11"/>
      <c r="D4" s="11"/>
      <c r="E4" s="11"/>
      <c r="F4" s="11"/>
    </row>
    <row r="5" spans="1:7" ht="25.5" customHeight="1">
      <c r="A5" s="170" t="str">
        <f>"DANH SÁCH TỔ TRƯỞNG VÀ TỔ PHÓ CM - "&amp;'CBGV-CSVC'!$B$5</f>
        <v>DANH SÁCH TỔ TRƯỞNG VÀ TỔ PHÓ CM - ĐẦU NĂM HỌC: 2022-2023</v>
      </c>
      <c r="B5" s="170"/>
      <c r="C5" s="170"/>
      <c r="D5" s="170"/>
      <c r="E5" s="170"/>
      <c r="F5" s="170"/>
    </row>
    <row r="6" spans="1:7" ht="21.75" customHeight="1">
      <c r="A6" s="3"/>
      <c r="B6" s="3"/>
      <c r="C6" s="3"/>
      <c r="D6" s="3"/>
      <c r="E6" s="3"/>
      <c r="F6" s="3"/>
    </row>
    <row r="7" spans="1:7" ht="57.75" customHeight="1">
      <c r="A7" s="26" t="s">
        <v>24</v>
      </c>
      <c r="B7" s="29" t="s">
        <v>38</v>
      </c>
      <c r="C7" s="26" t="s">
        <v>148</v>
      </c>
      <c r="D7" s="29" t="s">
        <v>155</v>
      </c>
      <c r="E7" s="29" t="s">
        <v>153</v>
      </c>
      <c r="F7" s="29" t="s">
        <v>154</v>
      </c>
      <c r="G7" s="26" t="s">
        <v>39</v>
      </c>
    </row>
    <row r="8" spans="1:7" ht="18.75" customHeight="1">
      <c r="A8" s="23">
        <v>1</v>
      </c>
      <c r="B8" s="6" t="s">
        <v>182</v>
      </c>
      <c r="C8" s="24">
        <v>8</v>
      </c>
      <c r="D8" s="30" t="s">
        <v>183</v>
      </c>
      <c r="E8" s="30" t="s">
        <v>184</v>
      </c>
      <c r="F8" s="30"/>
      <c r="G8" s="13"/>
    </row>
    <row r="9" spans="1:7" ht="18.75" customHeight="1">
      <c r="A9" s="23">
        <v>2</v>
      </c>
      <c r="B9" s="6" t="s">
        <v>185</v>
      </c>
      <c r="C9" s="24">
        <v>6</v>
      </c>
      <c r="D9" s="30" t="s">
        <v>186</v>
      </c>
      <c r="E9" s="30" t="s">
        <v>187</v>
      </c>
      <c r="F9" s="30"/>
      <c r="G9" s="13"/>
    </row>
    <row r="10" spans="1:7" ht="18.75">
      <c r="A10" s="23">
        <v>3</v>
      </c>
      <c r="B10" s="6" t="s">
        <v>188</v>
      </c>
      <c r="C10" s="24">
        <v>7</v>
      </c>
      <c r="D10" s="30" t="s">
        <v>189</v>
      </c>
      <c r="E10" s="30" t="s">
        <v>190</v>
      </c>
      <c r="F10" s="30"/>
      <c r="G10" s="13"/>
    </row>
    <row r="11" spans="1:7" ht="18.75">
      <c r="A11" s="23">
        <v>4</v>
      </c>
      <c r="B11" s="6" t="s">
        <v>320</v>
      </c>
      <c r="C11" s="24">
        <v>7</v>
      </c>
      <c r="D11" s="30" t="s">
        <v>192</v>
      </c>
      <c r="E11" s="30" t="s">
        <v>193</v>
      </c>
      <c r="F11" s="30"/>
      <c r="G11" s="13"/>
    </row>
    <row r="12" spans="1:7" ht="18.75">
      <c r="A12" s="23">
        <v>5</v>
      </c>
      <c r="B12" s="6" t="s">
        <v>194</v>
      </c>
      <c r="C12" s="24">
        <v>7</v>
      </c>
      <c r="D12" s="30" t="s">
        <v>195</v>
      </c>
      <c r="E12" s="30" t="s">
        <v>196</v>
      </c>
      <c r="F12" s="30"/>
      <c r="G12" s="13"/>
    </row>
    <row r="13" spans="1:7" ht="18.75">
      <c r="A13" s="23">
        <v>6</v>
      </c>
      <c r="B13" s="6" t="s">
        <v>321</v>
      </c>
      <c r="C13" s="24">
        <v>9</v>
      </c>
      <c r="D13" s="30" t="s">
        <v>198</v>
      </c>
      <c r="E13" s="30" t="s">
        <v>199</v>
      </c>
      <c r="F13" s="30"/>
      <c r="G13" s="13" t="s">
        <v>322</v>
      </c>
    </row>
    <row r="14" spans="1:7" ht="18.75">
      <c r="A14" s="23">
        <v>7</v>
      </c>
      <c r="B14" s="6"/>
      <c r="C14" s="24"/>
      <c r="D14" s="30"/>
      <c r="E14" s="30"/>
      <c r="F14" s="30"/>
      <c r="G14" s="13"/>
    </row>
    <row r="15" spans="1:7" ht="18.75">
      <c r="A15" s="23">
        <v>8</v>
      </c>
      <c r="B15" s="6"/>
      <c r="C15" s="24"/>
      <c r="D15" s="30"/>
      <c r="E15" s="30"/>
      <c r="F15" s="30"/>
      <c r="G15" s="13"/>
    </row>
    <row r="16" spans="1:7" ht="18.75">
      <c r="A16" s="23">
        <v>9</v>
      </c>
      <c r="B16" s="6"/>
      <c r="C16" s="24"/>
      <c r="D16" s="30"/>
      <c r="E16" s="30"/>
      <c r="F16" s="30"/>
      <c r="G16" s="13"/>
    </row>
    <row r="17" spans="1:7" ht="18.75">
      <c r="A17" s="211" t="s">
        <v>48</v>
      </c>
      <c r="B17" s="212"/>
      <c r="C17" s="28">
        <f>SUM(C8:C16)</f>
        <v>44</v>
      </c>
      <c r="D17" s="27"/>
      <c r="E17" s="27"/>
      <c r="F17" s="27"/>
      <c r="G17" s="7"/>
    </row>
    <row r="19" spans="1:7" ht="18.75">
      <c r="E19" s="178" t="str">
        <f>'CBGV-CSVC'!E39</f>
        <v>Đại Hiệp, ngày 05 tháng 9 năm 2022</v>
      </c>
      <c r="F19" s="178"/>
      <c r="G19" s="178"/>
    </row>
    <row r="20" spans="1:7" ht="16.5">
      <c r="B20" s="173" t="str">
        <f>'CBGV-CSVC'!B40:D40</f>
        <v>NGƯỜI LẬP BẢNG</v>
      </c>
      <c r="C20" s="173"/>
      <c r="D20" s="139"/>
      <c r="E20" s="173" t="str">
        <f>'CBGV-CSVC'!E40</f>
        <v>HIỆU TRƯỞNG</v>
      </c>
      <c r="F20" s="173"/>
      <c r="G20" s="173"/>
    </row>
    <row r="21" spans="1:7" ht="18.75">
      <c r="B21" s="3"/>
      <c r="E21" s="3"/>
      <c r="F21" s="3"/>
    </row>
    <row r="22" spans="1:7" ht="18.75">
      <c r="B22" s="3"/>
      <c r="E22" s="3"/>
      <c r="F22" s="3"/>
    </row>
    <row r="23" spans="1:7" ht="18.75">
      <c r="B23" s="3"/>
      <c r="E23" s="3"/>
      <c r="F23" s="3"/>
    </row>
    <row r="24" spans="1:7" ht="22.5" customHeight="1">
      <c r="B24" s="185" t="str">
        <f>IF('CBGV-CSVC'!B44="","",'CBGV-CSVC'!B44)</f>
        <v>Phạm Tấn Hà</v>
      </c>
      <c r="C24" s="185"/>
      <c r="D24" s="140"/>
      <c r="E24" s="185" t="str">
        <f>'CBGV-CSVC'!E44</f>
        <v>Lê Thị Hiền</v>
      </c>
      <c r="F24" s="185"/>
      <c r="G24" s="185"/>
    </row>
    <row r="25" spans="1:7" ht="22.5" customHeight="1"/>
    <row r="26" spans="1:7" ht="22.5" customHeight="1"/>
    <row r="27" spans="1:7" ht="22.5" customHeight="1">
      <c r="A27" s="103" t="s">
        <v>119</v>
      </c>
    </row>
    <row r="28" spans="1:7" ht="22.5" customHeight="1">
      <c r="A28" s="106" t="s">
        <v>120</v>
      </c>
    </row>
    <row r="29" spans="1:7" ht="22.5" customHeight="1"/>
  </sheetData>
  <sheetProtection algorithmName="SHA-512" hashValue="VctHsS+o5QjqffxI1Yb26NmajUYj3TVWyaI7I4ACgTAF2fc/nwsAK01DAVR75tGLOZCOkkJOU7jcaf3LoEFkWQ==" saltValue="oF+oUxya5KMX+0OePd17XQ==" spinCount="100000" sheet="1" objects="1" scenarios="1"/>
  <mergeCells count="9">
    <mergeCell ref="E20:G20"/>
    <mergeCell ref="E24:G24"/>
    <mergeCell ref="A1:C1"/>
    <mergeCell ref="A2:C2"/>
    <mergeCell ref="A5:F5"/>
    <mergeCell ref="A17:B17"/>
    <mergeCell ref="B20:C20"/>
    <mergeCell ref="B24:C24"/>
    <mergeCell ref="E19:G19"/>
  </mergeCells>
  <phoneticPr fontId="2" type="noConversion"/>
  <pageMargins left="0.5" right="0.4" top="1.06" bottom="0" header="0.5" footer="0.5"/>
  <pageSetup paperSize="9" orientation="landscape" verticalDpi="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indexed="50"/>
  </sheetPr>
  <dimension ref="A1:AF200"/>
  <sheetViews>
    <sheetView zoomScale="118" zoomScaleNormal="118" workbookViewId="0">
      <selection activeCell="J18" sqref="J18"/>
    </sheetView>
  </sheetViews>
  <sheetFormatPr defaultColWidth="9.140625" defaultRowHeight="15.75"/>
  <cols>
    <col min="1" max="1" width="3.28515625" style="36" bestFit="1" customWidth="1"/>
    <col min="2" max="2" width="18.28515625" style="36" customWidth="1"/>
    <col min="3" max="3" width="4.140625" style="36" customWidth="1"/>
    <col min="4" max="4" width="21.85546875" style="36" customWidth="1"/>
    <col min="5" max="5" width="4.85546875" style="36" customWidth="1"/>
    <col min="6" max="6" width="5" style="36" customWidth="1"/>
    <col min="7" max="7" width="6.7109375" style="36" customWidth="1"/>
    <col min="8" max="8" width="5.28515625" style="36" customWidth="1"/>
    <col min="9" max="9" width="6" style="36" customWidth="1"/>
    <col min="10" max="10" width="36.42578125" style="37" customWidth="1"/>
    <col min="11" max="11" width="13.28515625" style="36" customWidth="1"/>
    <col min="12" max="12" width="7.42578125" style="36" customWidth="1"/>
    <col min="13" max="14" width="3.28515625" style="38" bestFit="1" customWidth="1"/>
    <col min="15" max="15" width="5.140625" style="36" customWidth="1"/>
    <col min="16" max="16" width="4.85546875" style="36" customWidth="1"/>
    <col min="17" max="17" width="7.28515625" style="36" customWidth="1"/>
    <col min="18" max="21" width="5" style="36" customWidth="1"/>
    <col min="22" max="22" width="5.28515625" style="36" customWidth="1"/>
    <col min="23" max="23" width="13.28515625" style="36" bestFit="1" customWidth="1"/>
    <col min="24" max="24" width="6.42578125" style="36" customWidth="1"/>
    <col min="25" max="28" width="7.140625" style="36" customWidth="1"/>
    <col min="29" max="31" width="9.140625" style="36"/>
    <col min="32" max="32" width="0" style="36" hidden="1" customWidth="1"/>
    <col min="33" max="16384" width="9.140625" style="36"/>
  </cols>
  <sheetData>
    <row r="1" spans="1:32" ht="16.5">
      <c r="A1" s="171" t="s">
        <v>151</v>
      </c>
      <c r="B1" s="171"/>
      <c r="C1" s="171"/>
      <c r="D1" s="171"/>
      <c r="O1" s="36">
        <v>6</v>
      </c>
    </row>
    <row r="2" spans="1:32" ht="16.5">
      <c r="A2" s="173" t="str">
        <f>'CBGV-CSVC'!A2</f>
        <v>TRƯỜNG THCS TRẦN PHÚ</v>
      </c>
      <c r="B2" s="173"/>
      <c r="C2" s="173"/>
      <c r="D2" s="173"/>
    </row>
    <row r="3" spans="1:32" ht="7.5" customHeight="1">
      <c r="B3" s="32"/>
      <c r="Q3" s="39"/>
      <c r="R3" s="39"/>
      <c r="S3" s="39"/>
      <c r="T3" s="39" t="s">
        <v>7</v>
      </c>
    </row>
    <row r="4" spans="1:32">
      <c r="B4" s="32"/>
      <c r="D4" s="215" t="str">
        <f>"BẢNG PHÂN CÔNG GIẢNG DẠY VÀ KIÊM NHIỆM - "&amp;'CBGV-CSVC'!$B$5</f>
        <v>BẢNG PHÂN CÔNG GIẢNG DẠY VÀ KIÊM NHIỆM - ĐẦU NĂM HỌC: 2022-2023</v>
      </c>
      <c r="E4" s="215"/>
      <c r="F4" s="215"/>
      <c r="G4" s="215"/>
      <c r="H4" s="215"/>
      <c r="I4" s="215"/>
      <c r="J4" s="215"/>
      <c r="K4" s="215"/>
      <c r="L4" s="215"/>
      <c r="M4" s="215"/>
      <c r="N4" s="215"/>
      <c r="Q4" s="39"/>
      <c r="R4" s="39" t="s">
        <v>56</v>
      </c>
      <c r="S4" s="39"/>
      <c r="T4" s="39" t="s">
        <v>8</v>
      </c>
    </row>
    <row r="5" spans="1:32">
      <c r="B5" s="64"/>
      <c r="C5" s="40"/>
      <c r="D5" s="216" t="str">
        <f>'CBGV-CSVC'!$B$6</f>
        <v>(Tính đến thời điểm ngày 05/9/2022)</v>
      </c>
      <c r="E5" s="216"/>
      <c r="F5" s="216"/>
      <c r="G5" s="216"/>
      <c r="H5" s="216"/>
      <c r="I5" s="216"/>
      <c r="J5" s="216"/>
      <c r="K5" s="216"/>
      <c r="L5" s="216"/>
      <c r="M5" s="216"/>
      <c r="N5" s="216"/>
      <c r="Q5" s="41" t="s">
        <v>80</v>
      </c>
      <c r="R5" s="39" t="s">
        <v>57</v>
      </c>
      <c r="S5" s="39"/>
      <c r="T5" s="39" t="s">
        <v>58</v>
      </c>
      <c r="AF5" s="36" t="str">
        <f>IF(ToCM!B8&lt;&gt;"",ToCM!B8,"")</f>
        <v>Toán - Tin</v>
      </c>
    </row>
    <row r="6" spans="1:32" s="11" customFormat="1" ht="24" customHeight="1">
      <c r="A6" s="213" t="s">
        <v>0</v>
      </c>
      <c r="B6" s="66" t="s">
        <v>62</v>
      </c>
      <c r="C6" s="217" t="s">
        <v>145</v>
      </c>
      <c r="D6" s="219" t="s">
        <v>175</v>
      </c>
      <c r="E6" s="33" t="s">
        <v>41</v>
      </c>
      <c r="F6" s="34" t="s">
        <v>59</v>
      </c>
      <c r="G6" s="33" t="s">
        <v>13</v>
      </c>
      <c r="H6" s="223" t="s">
        <v>64</v>
      </c>
      <c r="I6" s="213" t="s">
        <v>176</v>
      </c>
      <c r="J6" s="167" t="s">
        <v>171</v>
      </c>
      <c r="K6" s="33" t="s">
        <v>42</v>
      </c>
      <c r="L6" s="223" t="s">
        <v>61</v>
      </c>
      <c r="M6" s="221" t="s">
        <v>9</v>
      </c>
      <c r="N6" s="221" t="s">
        <v>37</v>
      </c>
      <c r="O6" s="223" t="s">
        <v>177</v>
      </c>
      <c r="P6" s="42"/>
      <c r="Q6" s="43" t="s">
        <v>22</v>
      </c>
      <c r="R6" s="43">
        <v>6</v>
      </c>
      <c r="S6" s="43">
        <v>7</v>
      </c>
      <c r="T6" s="43">
        <v>8</v>
      </c>
      <c r="U6" s="44">
        <v>9</v>
      </c>
      <c r="V6" s="226" t="s">
        <v>24</v>
      </c>
      <c r="W6" s="226" t="s">
        <v>13</v>
      </c>
      <c r="X6" s="228" t="s">
        <v>66</v>
      </c>
      <c r="Y6" s="225" t="s">
        <v>170</v>
      </c>
      <c r="Z6" s="226"/>
      <c r="AA6" s="226"/>
      <c r="AB6" s="226"/>
      <c r="AC6" s="45"/>
      <c r="AF6" s="11" t="str">
        <f>IF(ToCM!B9&lt;&gt;"",ToCM!B9,"")</f>
        <v>Ngữ văn-Công dân</v>
      </c>
    </row>
    <row r="7" spans="1:32" s="11" customFormat="1" ht="15.75" customHeight="1">
      <c r="A7" s="213"/>
      <c r="B7" s="65"/>
      <c r="C7" s="218"/>
      <c r="D7" s="220"/>
      <c r="E7" s="35" t="s">
        <v>43</v>
      </c>
      <c r="F7" s="35" t="s">
        <v>60</v>
      </c>
      <c r="G7" s="35" t="s">
        <v>44</v>
      </c>
      <c r="H7" s="224"/>
      <c r="I7" s="213"/>
      <c r="J7" s="163" t="s">
        <v>174</v>
      </c>
      <c r="K7" s="35" t="s">
        <v>45</v>
      </c>
      <c r="L7" s="218"/>
      <c r="M7" s="222"/>
      <c r="N7" s="222"/>
      <c r="O7" s="227"/>
      <c r="P7" s="46"/>
      <c r="Q7" s="47" t="s">
        <v>23</v>
      </c>
      <c r="R7" s="47">
        <f>HocSinh!$K$10</f>
        <v>5</v>
      </c>
      <c r="S7" s="47">
        <f>HocSinh!$K$11</f>
        <v>3</v>
      </c>
      <c r="T7" s="47">
        <f>HocSinh!$K$12</f>
        <v>5</v>
      </c>
      <c r="U7" s="47">
        <f>HocSinh!$K$13</f>
        <v>5</v>
      </c>
      <c r="V7" s="226"/>
      <c r="W7" s="226"/>
      <c r="X7" s="229"/>
      <c r="Y7" s="48">
        <v>6</v>
      </c>
      <c r="Z7" s="43">
        <v>7</v>
      </c>
      <c r="AA7" s="43">
        <v>8</v>
      </c>
      <c r="AB7" s="43">
        <v>9</v>
      </c>
      <c r="AC7" s="45"/>
      <c r="AF7" s="11" t="str">
        <f>IF(ToCM!B10&lt;&gt;"",ToCM!B10,"")</f>
        <v>Sử- Địa- Thể dục</v>
      </c>
    </row>
    <row r="8" spans="1:32" s="45" customFormat="1" ht="12.75">
      <c r="A8" s="135">
        <v>1</v>
      </c>
      <c r="B8" s="60" t="s">
        <v>182</v>
      </c>
      <c r="C8" s="49">
        <v>1</v>
      </c>
      <c r="D8" s="62" t="s">
        <v>183</v>
      </c>
      <c r="E8" s="159"/>
      <c r="F8" s="152"/>
      <c r="G8" s="153"/>
      <c r="H8" s="160"/>
      <c r="I8" s="159"/>
      <c r="J8" s="164" t="s">
        <v>258</v>
      </c>
      <c r="K8" s="61" t="s">
        <v>257</v>
      </c>
      <c r="L8" s="61">
        <v>15</v>
      </c>
      <c r="M8" s="157" t="str">
        <f>IF(L8&gt;19,L8-19,"")</f>
        <v/>
      </c>
      <c r="N8" s="157">
        <f>IF(AND(L8&gt;0,L8&lt;19),19-L8,"")</f>
        <v>4</v>
      </c>
      <c r="O8" s="61"/>
      <c r="V8" s="50">
        <v>1</v>
      </c>
      <c r="W8" s="51" t="s">
        <v>14</v>
      </c>
      <c r="X8" s="67" t="s">
        <v>77</v>
      </c>
      <c r="Y8" s="61">
        <v>5</v>
      </c>
      <c r="Z8" s="61">
        <v>5</v>
      </c>
      <c r="AA8" s="61">
        <v>4</v>
      </c>
      <c r="AB8" s="61">
        <v>4</v>
      </c>
      <c r="AF8" s="45" t="str">
        <f>IF(ToCM!B11&lt;&gt;"",ToCM!B11,"")</f>
        <v>Hóa- Lý- Sinh- Công nghệ</v>
      </c>
    </row>
    <row r="9" spans="1:32" s="45" customFormat="1" ht="12.75">
      <c r="A9" s="135">
        <f>IF(B9&lt;&gt;"",A8+1,"")</f>
        <v>2</v>
      </c>
      <c r="B9" s="61" t="s">
        <v>182</v>
      </c>
      <c r="C9" s="49">
        <f>IF(B9="","",IF(B9=B8,C8+1,1))</f>
        <v>2</v>
      </c>
      <c r="D9" s="62" t="s">
        <v>184</v>
      </c>
      <c r="E9" s="159"/>
      <c r="F9" s="152"/>
      <c r="G9" s="151"/>
      <c r="H9" s="160"/>
      <c r="I9" s="159"/>
      <c r="J9" s="164" t="s">
        <v>323</v>
      </c>
      <c r="K9" s="61" t="s">
        <v>261</v>
      </c>
      <c r="L9" s="60">
        <v>19</v>
      </c>
      <c r="M9" s="157" t="str">
        <f t="shared" ref="M9:M72" si="0">IF(L9&gt;19,L9-19,"")</f>
        <v/>
      </c>
      <c r="N9" s="157" t="str">
        <f t="shared" ref="N9:N72" si="1">IF(AND(L9&gt;0,L9&lt;19),19-L9,"")</f>
        <v/>
      </c>
      <c r="O9" s="60"/>
      <c r="P9" s="52"/>
      <c r="Q9" s="52"/>
      <c r="R9" s="52"/>
      <c r="V9" s="50">
        <v>2</v>
      </c>
      <c r="W9" s="51" t="s">
        <v>1</v>
      </c>
      <c r="X9" s="67" t="s">
        <v>71</v>
      </c>
      <c r="Y9" s="61">
        <v>6</v>
      </c>
      <c r="Z9" s="61">
        <v>6</v>
      </c>
      <c r="AA9" s="61">
        <v>5</v>
      </c>
      <c r="AB9" s="61">
        <v>5</v>
      </c>
      <c r="AF9" s="45" t="str">
        <f>IF(ToCM!B12&lt;&gt;"",ToCM!B12,"")</f>
        <v>Tiếng Anh-Nhạc-MT</v>
      </c>
    </row>
    <row r="10" spans="1:32" s="45" customFormat="1" ht="12.75">
      <c r="A10" s="135">
        <f t="shared" ref="A10:A73" si="2">IF(B10&lt;&gt;"",A9+1,"")</f>
        <v>3</v>
      </c>
      <c r="B10" s="61" t="s">
        <v>182</v>
      </c>
      <c r="C10" s="49">
        <f t="shared" ref="C10:C73" si="3">IF(B10="","",IF(B10=B9,C9+1,1))</f>
        <v>3</v>
      </c>
      <c r="D10" s="62" t="s">
        <v>244</v>
      </c>
      <c r="E10" s="159"/>
      <c r="F10" s="152"/>
      <c r="G10" s="151"/>
      <c r="H10" s="160"/>
      <c r="I10" s="159"/>
      <c r="J10" s="164" t="s">
        <v>259</v>
      </c>
      <c r="K10" s="61" t="s">
        <v>263</v>
      </c>
      <c r="L10" s="60">
        <v>18.75</v>
      </c>
      <c r="M10" s="157" t="str">
        <f t="shared" si="0"/>
        <v/>
      </c>
      <c r="N10" s="157">
        <f t="shared" si="1"/>
        <v>0.25</v>
      </c>
      <c r="O10" s="60"/>
      <c r="P10" s="52"/>
      <c r="Q10" s="52"/>
      <c r="R10" s="52"/>
      <c r="V10" s="50">
        <v>3</v>
      </c>
      <c r="W10" s="51" t="s">
        <v>147</v>
      </c>
      <c r="X10" s="67" t="s">
        <v>149</v>
      </c>
      <c r="Y10" s="169"/>
      <c r="Z10" s="169"/>
      <c r="AA10" s="61">
        <v>2</v>
      </c>
      <c r="AB10" s="61">
        <v>3</v>
      </c>
      <c r="AF10" s="45" t="str">
        <f>IF(ToCM!B13&lt;&gt;"",ToCM!B13,"")</f>
        <v>Văn phòng</v>
      </c>
    </row>
    <row r="11" spans="1:32" s="45" customFormat="1" ht="12.75">
      <c r="A11" s="135">
        <f t="shared" si="2"/>
        <v>4</v>
      </c>
      <c r="B11" s="61" t="s">
        <v>182</v>
      </c>
      <c r="C11" s="49">
        <f t="shared" si="3"/>
        <v>4</v>
      </c>
      <c r="D11" s="62" t="s">
        <v>245</v>
      </c>
      <c r="E11" s="159"/>
      <c r="F11" s="152"/>
      <c r="G11" s="151"/>
      <c r="H11" s="160"/>
      <c r="I11" s="159"/>
      <c r="J11" s="164" t="s">
        <v>260</v>
      </c>
      <c r="K11" s="60" t="s">
        <v>264</v>
      </c>
      <c r="L11" s="60">
        <v>16.75</v>
      </c>
      <c r="M11" s="157" t="str">
        <f t="shared" si="0"/>
        <v/>
      </c>
      <c r="N11" s="157">
        <f t="shared" si="1"/>
        <v>2.25</v>
      </c>
      <c r="O11" s="60"/>
      <c r="P11" s="52"/>
      <c r="Q11" s="52"/>
      <c r="R11" s="52"/>
      <c r="V11" s="50">
        <v>4</v>
      </c>
      <c r="W11" s="51" t="s">
        <v>2</v>
      </c>
      <c r="X11" s="67" t="s">
        <v>73</v>
      </c>
      <c r="Y11" s="169"/>
      <c r="Z11" s="169"/>
      <c r="AA11" s="61">
        <v>2</v>
      </c>
      <c r="AB11" s="61">
        <v>2</v>
      </c>
      <c r="AF11" s="45" t="str">
        <f>IF(ToCM!B14&lt;&gt;"",ToCM!B14,"")</f>
        <v/>
      </c>
    </row>
    <row r="12" spans="1:32" s="45" customFormat="1" ht="12.75">
      <c r="A12" s="135">
        <f t="shared" si="2"/>
        <v>5</v>
      </c>
      <c r="B12" s="61" t="s">
        <v>182</v>
      </c>
      <c r="C12" s="49">
        <f t="shared" si="3"/>
        <v>5</v>
      </c>
      <c r="D12" s="62" t="s">
        <v>246</v>
      </c>
      <c r="E12" s="159"/>
      <c r="F12" s="152"/>
      <c r="G12" s="154"/>
      <c r="H12" s="160"/>
      <c r="I12" s="159"/>
      <c r="J12" s="164" t="s">
        <v>262</v>
      </c>
      <c r="K12" s="61" t="s">
        <v>265</v>
      </c>
      <c r="L12" s="60">
        <v>18</v>
      </c>
      <c r="M12" s="157" t="str">
        <f t="shared" si="0"/>
        <v/>
      </c>
      <c r="N12" s="157">
        <f t="shared" si="1"/>
        <v>1</v>
      </c>
      <c r="O12" s="60"/>
      <c r="P12" s="52"/>
      <c r="Q12" s="52"/>
      <c r="R12" s="52"/>
      <c r="V12" s="50">
        <v>5</v>
      </c>
      <c r="W12" s="51" t="s">
        <v>12</v>
      </c>
      <c r="X12" s="67" t="s">
        <v>75</v>
      </c>
      <c r="Y12" s="169"/>
      <c r="Z12" s="169"/>
      <c r="AA12" s="61">
        <v>2</v>
      </c>
      <c r="AB12" s="61">
        <v>2</v>
      </c>
      <c r="AF12" s="45" t="str">
        <f>IF(ToCM!B15&lt;&gt;"",ToCM!B15,"")</f>
        <v/>
      </c>
    </row>
    <row r="13" spans="1:32" s="45" customFormat="1" ht="12.75">
      <c r="A13" s="135">
        <f t="shared" si="2"/>
        <v>6</v>
      </c>
      <c r="B13" s="61" t="s">
        <v>182</v>
      </c>
      <c r="C13" s="49">
        <f t="shared" si="3"/>
        <v>6</v>
      </c>
      <c r="D13" s="62" t="s">
        <v>243</v>
      </c>
      <c r="E13" s="159"/>
      <c r="F13" s="152"/>
      <c r="G13" s="154"/>
      <c r="H13" s="160"/>
      <c r="I13" s="159"/>
      <c r="J13" s="164" t="s">
        <v>267</v>
      </c>
      <c r="K13" s="61" t="s">
        <v>268</v>
      </c>
      <c r="L13" s="60">
        <v>12</v>
      </c>
      <c r="M13" s="157" t="str">
        <f t="shared" si="0"/>
        <v/>
      </c>
      <c r="N13" s="157">
        <f t="shared" si="1"/>
        <v>7</v>
      </c>
      <c r="O13" s="60"/>
      <c r="P13" s="52"/>
      <c r="Q13" s="52"/>
      <c r="R13" s="52"/>
      <c r="V13" s="50">
        <v>6</v>
      </c>
      <c r="W13" s="51" t="s">
        <v>10</v>
      </c>
      <c r="X13" s="67" t="s">
        <v>67</v>
      </c>
      <c r="Y13" s="61">
        <v>5</v>
      </c>
      <c r="Z13" s="61">
        <v>5</v>
      </c>
      <c r="AA13" s="61">
        <v>5</v>
      </c>
      <c r="AB13" s="61">
        <v>6</v>
      </c>
      <c r="AF13" s="45" t="str">
        <f>IF(ToCM!B17&lt;&gt;"",ToCM!B17,"")</f>
        <v/>
      </c>
    </row>
    <row r="14" spans="1:32" s="45" customFormat="1" ht="12.75">
      <c r="A14" s="135">
        <f t="shared" si="2"/>
        <v>7</v>
      </c>
      <c r="B14" s="61" t="s">
        <v>182</v>
      </c>
      <c r="C14" s="49">
        <f t="shared" si="3"/>
        <v>7</v>
      </c>
      <c r="D14" s="62" t="s">
        <v>242</v>
      </c>
      <c r="E14" s="159"/>
      <c r="F14" s="152"/>
      <c r="G14" s="154"/>
      <c r="H14" s="160"/>
      <c r="I14" s="159"/>
      <c r="J14" s="164" t="s">
        <v>269</v>
      </c>
      <c r="K14" s="61" t="s">
        <v>266</v>
      </c>
      <c r="L14" s="60">
        <v>13</v>
      </c>
      <c r="M14" s="157" t="str">
        <f t="shared" si="0"/>
        <v/>
      </c>
      <c r="N14" s="157">
        <f t="shared" si="1"/>
        <v>6</v>
      </c>
      <c r="O14" s="60"/>
      <c r="P14" s="52"/>
      <c r="Q14" s="52"/>
      <c r="R14" s="52"/>
      <c r="V14" s="50">
        <v>7</v>
      </c>
      <c r="W14" s="51" t="s">
        <v>3</v>
      </c>
      <c r="X14" s="67" t="s">
        <v>68</v>
      </c>
      <c r="Y14" s="169"/>
      <c r="Z14" s="169"/>
      <c r="AA14" s="61">
        <v>2</v>
      </c>
      <c r="AB14" s="61">
        <v>1</v>
      </c>
    </row>
    <row r="15" spans="1:32" s="45" customFormat="1" ht="12.75">
      <c r="A15" s="135">
        <f t="shared" si="2"/>
        <v>8</v>
      </c>
      <c r="B15" s="61" t="s">
        <v>182</v>
      </c>
      <c r="C15" s="49">
        <f t="shared" si="3"/>
        <v>8</v>
      </c>
      <c r="D15" s="62" t="s">
        <v>241</v>
      </c>
      <c r="E15" s="159"/>
      <c r="F15" s="152"/>
      <c r="G15" s="153"/>
      <c r="H15" s="160"/>
      <c r="I15" s="159"/>
      <c r="J15" s="164" t="s">
        <v>270</v>
      </c>
      <c r="K15" s="61" t="s">
        <v>271</v>
      </c>
      <c r="L15" s="60">
        <v>17</v>
      </c>
      <c r="M15" s="157" t="str">
        <f t="shared" si="0"/>
        <v/>
      </c>
      <c r="N15" s="157">
        <f t="shared" si="1"/>
        <v>2</v>
      </c>
      <c r="O15" s="60"/>
      <c r="P15" s="52"/>
      <c r="Q15" s="52"/>
      <c r="R15" s="52"/>
      <c r="V15" s="50">
        <v>8</v>
      </c>
      <c r="W15" s="51" t="s">
        <v>16</v>
      </c>
      <c r="X15" s="67" t="s">
        <v>69</v>
      </c>
      <c r="Y15" s="169"/>
      <c r="Z15" s="169"/>
      <c r="AA15" s="61">
        <v>1</v>
      </c>
      <c r="AB15" s="61">
        <v>2</v>
      </c>
    </row>
    <row r="16" spans="1:32" s="45" customFormat="1" ht="12.75">
      <c r="A16" s="135">
        <f t="shared" si="2"/>
        <v>9</v>
      </c>
      <c r="B16" s="61" t="s">
        <v>185</v>
      </c>
      <c r="C16" s="49">
        <f t="shared" si="3"/>
        <v>1</v>
      </c>
      <c r="D16" s="62" t="s">
        <v>186</v>
      </c>
      <c r="E16" s="159"/>
      <c r="F16" s="152"/>
      <c r="G16" s="153"/>
      <c r="H16" s="160"/>
      <c r="I16" s="159"/>
      <c r="J16" s="165" t="s">
        <v>272</v>
      </c>
      <c r="K16" s="61" t="s">
        <v>257</v>
      </c>
      <c r="L16" s="60">
        <v>17</v>
      </c>
      <c r="M16" s="157" t="str">
        <f t="shared" si="0"/>
        <v/>
      </c>
      <c r="N16" s="157">
        <f t="shared" si="1"/>
        <v>2</v>
      </c>
      <c r="O16" s="60"/>
      <c r="P16" s="52"/>
      <c r="Q16" s="52"/>
      <c r="R16" s="52"/>
      <c r="V16" s="50">
        <v>9</v>
      </c>
      <c r="W16" s="51" t="s">
        <v>11</v>
      </c>
      <c r="X16" s="67" t="s">
        <v>70</v>
      </c>
      <c r="Y16" s="61">
        <v>1</v>
      </c>
      <c r="Z16" s="61">
        <v>1</v>
      </c>
      <c r="AA16" s="61">
        <v>1</v>
      </c>
      <c r="AB16" s="61">
        <v>1</v>
      </c>
    </row>
    <row r="17" spans="1:29" s="45" customFormat="1" ht="12.75">
      <c r="A17" s="135">
        <f t="shared" si="2"/>
        <v>10</v>
      </c>
      <c r="B17" s="61" t="s">
        <v>185</v>
      </c>
      <c r="C17" s="49">
        <f t="shared" si="3"/>
        <v>2</v>
      </c>
      <c r="D17" s="62" t="s">
        <v>187</v>
      </c>
      <c r="E17" s="159"/>
      <c r="F17" s="152"/>
      <c r="G17" s="153"/>
      <c r="H17" s="160"/>
      <c r="I17" s="159"/>
      <c r="J17" s="164" t="s">
        <v>273</v>
      </c>
      <c r="K17" s="61" t="s">
        <v>274</v>
      </c>
      <c r="L17" s="60">
        <v>19</v>
      </c>
      <c r="M17" s="157" t="str">
        <f t="shared" si="0"/>
        <v/>
      </c>
      <c r="N17" s="157" t="str">
        <f t="shared" si="1"/>
        <v/>
      </c>
      <c r="O17" s="60"/>
      <c r="P17" s="52"/>
      <c r="Q17" s="52"/>
      <c r="R17" s="52"/>
      <c r="V17" s="50">
        <v>10</v>
      </c>
      <c r="W17" s="51" t="s">
        <v>158</v>
      </c>
      <c r="X17" s="67" t="s">
        <v>76</v>
      </c>
      <c r="Y17" s="61">
        <v>2</v>
      </c>
      <c r="Z17" s="61">
        <v>2</v>
      </c>
      <c r="AA17" s="61">
        <v>2</v>
      </c>
      <c r="AB17" s="61">
        <v>2</v>
      </c>
    </row>
    <row r="18" spans="1:29" s="45" customFormat="1" ht="12.75">
      <c r="A18" s="135">
        <f t="shared" si="2"/>
        <v>11</v>
      </c>
      <c r="B18" s="60" t="s">
        <v>185</v>
      </c>
      <c r="C18" s="49">
        <f t="shared" si="3"/>
        <v>3</v>
      </c>
      <c r="D18" s="62" t="s">
        <v>234</v>
      </c>
      <c r="E18" s="159"/>
      <c r="F18" s="152"/>
      <c r="G18" s="153"/>
      <c r="H18" s="160"/>
      <c r="I18" s="159"/>
      <c r="J18" s="164" t="s">
        <v>275</v>
      </c>
      <c r="K18" s="61"/>
      <c r="L18" s="60">
        <v>19</v>
      </c>
      <c r="M18" s="157" t="str">
        <f t="shared" si="0"/>
        <v/>
      </c>
      <c r="N18" s="157" t="str">
        <f t="shared" si="1"/>
        <v/>
      </c>
      <c r="O18" s="60"/>
      <c r="P18" s="52"/>
      <c r="Q18" s="52"/>
      <c r="R18" s="52"/>
      <c r="V18" s="50">
        <v>11</v>
      </c>
      <c r="W18" s="51" t="s">
        <v>17</v>
      </c>
      <c r="X18" s="67" t="s">
        <v>74</v>
      </c>
      <c r="Y18" s="61">
        <v>1</v>
      </c>
      <c r="Z18" s="61">
        <v>1</v>
      </c>
      <c r="AA18" s="61">
        <v>2</v>
      </c>
      <c r="AB18" s="61">
        <v>1</v>
      </c>
    </row>
    <row r="19" spans="1:29" s="45" customFormat="1" ht="12.75">
      <c r="A19" s="135">
        <f t="shared" si="2"/>
        <v>12</v>
      </c>
      <c r="B19" s="60" t="s">
        <v>185</v>
      </c>
      <c r="C19" s="49">
        <f t="shared" si="3"/>
        <v>4</v>
      </c>
      <c r="D19" s="62" t="s">
        <v>235</v>
      </c>
      <c r="E19" s="159"/>
      <c r="F19" s="152"/>
      <c r="G19" s="154"/>
      <c r="H19" s="160"/>
      <c r="I19" s="159"/>
      <c r="J19" s="164" t="s">
        <v>276</v>
      </c>
      <c r="K19" s="61"/>
      <c r="L19" s="60">
        <v>17</v>
      </c>
      <c r="M19" s="157" t="str">
        <f t="shared" si="0"/>
        <v/>
      </c>
      <c r="N19" s="157">
        <f t="shared" si="1"/>
        <v>2</v>
      </c>
      <c r="O19" s="60"/>
      <c r="P19" s="52"/>
      <c r="Q19" s="52"/>
      <c r="R19" s="52"/>
      <c r="V19" s="50">
        <v>12</v>
      </c>
      <c r="W19" s="51" t="s">
        <v>19</v>
      </c>
      <c r="X19" s="67" t="s">
        <v>150</v>
      </c>
      <c r="Y19" s="169"/>
      <c r="Z19" s="169"/>
      <c r="AA19" s="61">
        <v>1</v>
      </c>
      <c r="AB19" s="61"/>
    </row>
    <row r="20" spans="1:29" s="45" customFormat="1" ht="12.75">
      <c r="A20" s="135">
        <f t="shared" si="2"/>
        <v>13</v>
      </c>
      <c r="B20" s="60" t="s">
        <v>185</v>
      </c>
      <c r="C20" s="49">
        <f t="shared" si="3"/>
        <v>5</v>
      </c>
      <c r="D20" s="62" t="s">
        <v>232</v>
      </c>
      <c r="E20" s="159"/>
      <c r="F20" s="152"/>
      <c r="G20" s="151"/>
      <c r="H20" s="160"/>
      <c r="I20" s="159"/>
      <c r="J20" s="164" t="s">
        <v>277</v>
      </c>
      <c r="K20" s="61" t="s">
        <v>278</v>
      </c>
      <c r="L20" s="60">
        <v>18.75</v>
      </c>
      <c r="M20" s="157" t="str">
        <f t="shared" si="0"/>
        <v/>
      </c>
      <c r="N20" s="157">
        <f t="shared" si="1"/>
        <v>0.25</v>
      </c>
      <c r="O20" s="60"/>
      <c r="P20" s="52"/>
      <c r="Q20" s="52"/>
      <c r="R20" s="52"/>
      <c r="V20" s="50">
        <v>13</v>
      </c>
      <c r="W20" s="51" t="s">
        <v>20</v>
      </c>
      <c r="X20" s="67" t="s">
        <v>78</v>
      </c>
      <c r="Y20" s="169"/>
      <c r="Z20" s="169"/>
      <c r="AA20" s="61">
        <v>1</v>
      </c>
      <c r="AB20" s="61">
        <v>1</v>
      </c>
    </row>
    <row r="21" spans="1:29" s="45" customFormat="1" ht="12.75">
      <c r="A21" s="135">
        <f t="shared" si="2"/>
        <v>14</v>
      </c>
      <c r="B21" s="60" t="s">
        <v>185</v>
      </c>
      <c r="C21" s="49">
        <f t="shared" si="3"/>
        <v>6</v>
      </c>
      <c r="D21" s="62" t="s">
        <v>233</v>
      </c>
      <c r="E21" s="159"/>
      <c r="F21" s="152"/>
      <c r="G21" s="151"/>
      <c r="H21" s="160"/>
      <c r="I21" s="159"/>
      <c r="J21" s="164" t="s">
        <v>279</v>
      </c>
      <c r="K21" s="61" t="s">
        <v>280</v>
      </c>
      <c r="L21" s="60">
        <v>18.75</v>
      </c>
      <c r="M21" s="157" t="str">
        <f t="shared" si="0"/>
        <v/>
      </c>
      <c r="N21" s="157">
        <f t="shared" si="1"/>
        <v>0.25</v>
      </c>
      <c r="O21" s="60"/>
      <c r="P21" s="52"/>
      <c r="Q21" s="52"/>
      <c r="R21" s="52"/>
      <c r="V21" s="50">
        <v>14</v>
      </c>
      <c r="W21" s="51" t="s">
        <v>40</v>
      </c>
      <c r="X21" s="67" t="s">
        <v>72</v>
      </c>
      <c r="Y21" s="61">
        <v>1</v>
      </c>
      <c r="Z21" s="61">
        <v>1</v>
      </c>
      <c r="AA21" s="61">
        <v>2</v>
      </c>
      <c r="AB21" s="61">
        <v>2</v>
      </c>
    </row>
    <row r="22" spans="1:29" s="45" customFormat="1" ht="12.75">
      <c r="A22" s="135">
        <f t="shared" si="2"/>
        <v>15</v>
      </c>
      <c r="B22" s="60" t="s">
        <v>188</v>
      </c>
      <c r="C22" s="49">
        <f t="shared" si="3"/>
        <v>1</v>
      </c>
      <c r="D22" s="62" t="s">
        <v>189</v>
      </c>
      <c r="E22" s="159"/>
      <c r="F22" s="152"/>
      <c r="G22" s="151"/>
      <c r="H22" s="160"/>
      <c r="I22" s="159"/>
      <c r="J22" s="164" t="s">
        <v>281</v>
      </c>
      <c r="K22" s="61" t="s">
        <v>257</v>
      </c>
      <c r="L22" s="60">
        <v>20</v>
      </c>
      <c r="M22" s="157">
        <f t="shared" si="0"/>
        <v>1</v>
      </c>
      <c r="N22" s="157" t="str">
        <f t="shared" si="1"/>
        <v/>
      </c>
      <c r="O22" s="60"/>
      <c r="P22" s="52"/>
      <c r="Q22" s="52"/>
      <c r="R22" s="52"/>
      <c r="V22" s="50">
        <v>15</v>
      </c>
      <c r="W22" s="51" t="s">
        <v>159</v>
      </c>
      <c r="X22" s="67" t="s">
        <v>160</v>
      </c>
      <c r="Y22" s="61">
        <v>2</v>
      </c>
      <c r="Z22" s="61">
        <v>2</v>
      </c>
      <c r="AA22" s="169"/>
      <c r="AB22" s="169"/>
    </row>
    <row r="23" spans="1:29" s="45" customFormat="1" ht="12.75">
      <c r="A23" s="135">
        <f t="shared" si="2"/>
        <v>16</v>
      </c>
      <c r="B23" s="60" t="s">
        <v>188</v>
      </c>
      <c r="C23" s="49">
        <f t="shared" si="3"/>
        <v>2</v>
      </c>
      <c r="D23" s="62" t="s">
        <v>236</v>
      </c>
      <c r="E23" s="159"/>
      <c r="F23" s="152"/>
      <c r="G23" s="153"/>
      <c r="H23" s="160"/>
      <c r="I23" s="159"/>
      <c r="J23" s="164" t="s">
        <v>282</v>
      </c>
      <c r="K23" s="61" t="s">
        <v>283</v>
      </c>
      <c r="L23" s="60">
        <v>15.5</v>
      </c>
      <c r="M23" s="157" t="str">
        <f t="shared" si="0"/>
        <v/>
      </c>
      <c r="N23" s="157">
        <f t="shared" si="1"/>
        <v>3.5</v>
      </c>
      <c r="O23" s="60"/>
      <c r="P23" s="52"/>
      <c r="Q23" s="52"/>
      <c r="R23" s="52"/>
      <c r="V23" s="50">
        <v>16</v>
      </c>
      <c r="W23" s="51" t="s">
        <v>161</v>
      </c>
      <c r="X23" s="67" t="s">
        <v>162</v>
      </c>
      <c r="Y23" s="61">
        <v>4</v>
      </c>
      <c r="Z23" s="61">
        <v>4</v>
      </c>
      <c r="AA23" s="169"/>
      <c r="AB23" s="169"/>
    </row>
    <row r="24" spans="1:29" s="45" customFormat="1" ht="12.75">
      <c r="A24" s="135">
        <f t="shared" si="2"/>
        <v>17</v>
      </c>
      <c r="B24" s="60" t="s">
        <v>188</v>
      </c>
      <c r="C24" s="49">
        <f t="shared" si="3"/>
        <v>3</v>
      </c>
      <c r="D24" s="62" t="s">
        <v>237</v>
      </c>
      <c r="E24" s="159"/>
      <c r="F24" s="152"/>
      <c r="G24" s="151"/>
      <c r="H24" s="160"/>
      <c r="I24" s="159"/>
      <c r="J24" s="164" t="s">
        <v>284</v>
      </c>
      <c r="K24" s="61"/>
      <c r="L24" s="60">
        <v>15</v>
      </c>
      <c r="M24" s="157" t="str">
        <f t="shared" si="0"/>
        <v/>
      </c>
      <c r="N24" s="157">
        <f t="shared" si="1"/>
        <v>4</v>
      </c>
      <c r="O24" s="60"/>
      <c r="P24" s="52"/>
      <c r="Q24" s="52"/>
      <c r="R24" s="52"/>
      <c r="V24" s="50">
        <v>17</v>
      </c>
      <c r="W24" s="51" t="s">
        <v>163</v>
      </c>
      <c r="X24" s="67" t="s">
        <v>164</v>
      </c>
      <c r="Y24" s="61">
        <v>3</v>
      </c>
      <c r="Z24" s="61">
        <v>3</v>
      </c>
      <c r="AA24" s="169"/>
      <c r="AB24" s="169"/>
    </row>
    <row r="25" spans="1:29" s="45" customFormat="1" ht="12.75">
      <c r="A25" s="135">
        <f t="shared" si="2"/>
        <v>18</v>
      </c>
      <c r="B25" s="60" t="s">
        <v>188</v>
      </c>
      <c r="C25" s="49">
        <f t="shared" si="3"/>
        <v>4</v>
      </c>
      <c r="D25" s="62" t="s">
        <v>238</v>
      </c>
      <c r="E25" s="159"/>
      <c r="F25" s="152"/>
      <c r="G25" s="151"/>
      <c r="H25" s="160"/>
      <c r="I25" s="159"/>
      <c r="J25" s="164" t="s">
        <v>313</v>
      </c>
      <c r="K25" s="61"/>
      <c r="L25" s="60">
        <v>19</v>
      </c>
      <c r="M25" s="157" t="str">
        <f t="shared" si="0"/>
        <v/>
      </c>
      <c r="N25" s="157" t="str">
        <f t="shared" si="1"/>
        <v/>
      </c>
      <c r="O25" s="60"/>
      <c r="P25" s="52"/>
      <c r="Q25" s="52"/>
      <c r="R25" s="52"/>
      <c r="V25" s="50">
        <v>18</v>
      </c>
      <c r="W25" s="51" t="s">
        <v>156</v>
      </c>
      <c r="X25" s="67" t="s">
        <v>165</v>
      </c>
      <c r="Y25" s="61">
        <v>3</v>
      </c>
      <c r="Z25" s="61">
        <v>3</v>
      </c>
      <c r="AA25" s="169"/>
      <c r="AB25" s="169"/>
    </row>
    <row r="26" spans="1:29" s="45" customFormat="1" ht="12.75">
      <c r="A26" s="135">
        <f t="shared" si="2"/>
        <v>19</v>
      </c>
      <c r="B26" s="60" t="s">
        <v>188</v>
      </c>
      <c r="C26" s="49">
        <f t="shared" si="3"/>
        <v>5</v>
      </c>
      <c r="D26" s="62" t="s">
        <v>190</v>
      </c>
      <c r="E26" s="159"/>
      <c r="F26" s="152"/>
      <c r="G26" s="154"/>
      <c r="H26" s="160"/>
      <c r="I26" s="159"/>
      <c r="J26" s="164" t="s">
        <v>285</v>
      </c>
      <c r="K26" s="61" t="s">
        <v>286</v>
      </c>
      <c r="L26" s="60">
        <v>15.5</v>
      </c>
      <c r="M26" s="157" t="str">
        <f t="shared" si="0"/>
        <v/>
      </c>
      <c r="N26" s="157">
        <f t="shared" si="1"/>
        <v>3.5</v>
      </c>
      <c r="O26" s="60"/>
      <c r="P26" s="52"/>
      <c r="Q26" s="52"/>
      <c r="R26" s="52"/>
      <c r="V26" s="50">
        <v>19</v>
      </c>
      <c r="W26" s="51" t="s">
        <v>166</v>
      </c>
      <c r="X26" s="67" t="s">
        <v>167</v>
      </c>
      <c r="Y26" s="61">
        <v>1</v>
      </c>
      <c r="Z26" s="61">
        <v>1</v>
      </c>
      <c r="AA26" s="169"/>
      <c r="AB26" s="169"/>
    </row>
    <row r="27" spans="1:29" s="45" customFormat="1" ht="12.75">
      <c r="A27" s="135">
        <f t="shared" si="2"/>
        <v>20</v>
      </c>
      <c r="B27" s="60" t="s">
        <v>188</v>
      </c>
      <c r="C27" s="49">
        <f t="shared" si="3"/>
        <v>6</v>
      </c>
      <c r="D27" s="62" t="s">
        <v>239</v>
      </c>
      <c r="E27" s="159"/>
      <c r="F27" s="152"/>
      <c r="G27" s="154"/>
      <c r="H27" s="160"/>
      <c r="I27" s="159"/>
      <c r="J27" s="164" t="s">
        <v>299</v>
      </c>
      <c r="K27" s="61" t="s">
        <v>300</v>
      </c>
      <c r="L27" s="60">
        <v>17</v>
      </c>
      <c r="M27" s="157" t="str">
        <f t="shared" si="0"/>
        <v/>
      </c>
      <c r="N27" s="157">
        <f t="shared" si="1"/>
        <v>2</v>
      </c>
      <c r="O27" s="60"/>
      <c r="P27" s="52"/>
      <c r="Q27" s="52"/>
      <c r="R27" s="52"/>
      <c r="V27" s="50">
        <v>20</v>
      </c>
      <c r="W27" s="51" t="s">
        <v>65</v>
      </c>
      <c r="X27" s="67" t="s">
        <v>79</v>
      </c>
      <c r="Y27" s="169"/>
      <c r="Z27" s="169"/>
      <c r="AA27" s="169"/>
      <c r="AB27" s="61"/>
    </row>
    <row r="28" spans="1:29" s="45" customFormat="1" ht="12.75">
      <c r="A28" s="135">
        <f t="shared" si="2"/>
        <v>21</v>
      </c>
      <c r="B28" s="60" t="s">
        <v>188</v>
      </c>
      <c r="C28" s="49">
        <f t="shared" si="3"/>
        <v>7</v>
      </c>
      <c r="D28" s="62" t="s">
        <v>240</v>
      </c>
      <c r="E28" s="159"/>
      <c r="F28" s="152"/>
      <c r="G28" s="154"/>
      <c r="H28" s="160"/>
      <c r="I28" s="159"/>
      <c r="J28" s="164" t="s">
        <v>301</v>
      </c>
      <c r="K28" s="61" t="s">
        <v>302</v>
      </c>
      <c r="L28" s="60">
        <v>16.5</v>
      </c>
      <c r="M28" s="157" t="str">
        <f t="shared" si="0"/>
        <v/>
      </c>
      <c r="N28" s="157">
        <f t="shared" si="1"/>
        <v>2.5</v>
      </c>
      <c r="O28" s="60"/>
      <c r="P28" s="52"/>
      <c r="Q28" s="52"/>
      <c r="R28" s="52"/>
      <c r="V28" s="232" t="s">
        <v>48</v>
      </c>
      <c r="W28" s="233"/>
      <c r="X28" s="234"/>
      <c r="Y28" s="53">
        <f>SUM(Y8:Y27)</f>
        <v>34</v>
      </c>
      <c r="Z28" s="53">
        <f t="shared" ref="Z28:AB28" si="4">SUM(Z8:Z27)</f>
        <v>34</v>
      </c>
      <c r="AA28" s="53">
        <f t="shared" si="4"/>
        <v>32</v>
      </c>
      <c r="AB28" s="53">
        <f t="shared" si="4"/>
        <v>32</v>
      </c>
    </row>
    <row r="29" spans="1:29" s="45" customFormat="1" ht="12.75">
      <c r="A29" s="135">
        <f t="shared" si="2"/>
        <v>22</v>
      </c>
      <c r="B29" s="60" t="s">
        <v>191</v>
      </c>
      <c r="C29" s="49">
        <f t="shared" si="3"/>
        <v>1</v>
      </c>
      <c r="D29" s="62" t="s">
        <v>192</v>
      </c>
      <c r="E29" s="159"/>
      <c r="F29" s="152"/>
      <c r="G29" s="154"/>
      <c r="H29" s="160"/>
      <c r="I29" s="159"/>
      <c r="J29" s="164" t="s">
        <v>303</v>
      </c>
      <c r="K29" s="61" t="s">
        <v>257</v>
      </c>
      <c r="L29" s="60">
        <v>18</v>
      </c>
      <c r="M29" s="157" t="str">
        <f t="shared" si="0"/>
        <v/>
      </c>
      <c r="N29" s="157">
        <f t="shared" si="1"/>
        <v>1</v>
      </c>
      <c r="O29" s="60"/>
      <c r="P29" s="52"/>
      <c r="Q29" s="52"/>
      <c r="R29" s="52"/>
      <c r="V29" s="235" t="s">
        <v>55</v>
      </c>
      <c r="W29" s="236"/>
      <c r="X29" s="237"/>
      <c r="Y29" s="54">
        <f>Y28*R7</f>
        <v>170</v>
      </c>
      <c r="Z29" s="54">
        <f t="shared" ref="Z29:AB29" si="5">Z28*S7</f>
        <v>102</v>
      </c>
      <c r="AA29" s="54">
        <f t="shared" si="5"/>
        <v>160</v>
      </c>
      <c r="AB29" s="54">
        <f t="shared" si="5"/>
        <v>160</v>
      </c>
      <c r="AC29" s="55">
        <f>SUM(Y29:AB29)</f>
        <v>592</v>
      </c>
    </row>
    <row r="30" spans="1:29" s="45" customFormat="1" ht="12.75">
      <c r="A30" s="135">
        <f t="shared" si="2"/>
        <v>23</v>
      </c>
      <c r="B30" s="60" t="s">
        <v>191</v>
      </c>
      <c r="C30" s="49">
        <f t="shared" si="3"/>
        <v>2</v>
      </c>
      <c r="D30" s="62" t="s">
        <v>247</v>
      </c>
      <c r="E30" s="159"/>
      <c r="F30" s="152"/>
      <c r="G30" s="154"/>
      <c r="H30" s="160"/>
      <c r="I30" s="159"/>
      <c r="J30" s="164" t="s">
        <v>304</v>
      </c>
      <c r="K30" s="61" t="s">
        <v>305</v>
      </c>
      <c r="L30" s="60">
        <v>17.5</v>
      </c>
      <c r="M30" s="157" t="str">
        <f t="shared" si="0"/>
        <v/>
      </c>
      <c r="N30" s="157">
        <f t="shared" si="1"/>
        <v>1.5</v>
      </c>
      <c r="O30" s="60"/>
      <c r="P30" s="52"/>
      <c r="Q30" s="52"/>
      <c r="R30" s="52"/>
    </row>
    <row r="31" spans="1:29" s="45" customFormat="1" ht="12.75">
      <c r="A31" s="135">
        <f t="shared" si="2"/>
        <v>24</v>
      </c>
      <c r="B31" s="60" t="s">
        <v>191</v>
      </c>
      <c r="C31" s="49">
        <f t="shared" si="3"/>
        <v>3</v>
      </c>
      <c r="D31" s="62" t="s">
        <v>193</v>
      </c>
      <c r="E31" s="159"/>
      <c r="F31" s="152"/>
      <c r="G31" s="154"/>
      <c r="H31" s="160"/>
      <c r="I31" s="159"/>
      <c r="J31" s="164" t="s">
        <v>306</v>
      </c>
      <c r="K31" s="60" t="s">
        <v>261</v>
      </c>
      <c r="L31" s="60">
        <v>17</v>
      </c>
      <c r="M31" s="157" t="str">
        <f t="shared" si="0"/>
        <v/>
      </c>
      <c r="N31" s="157">
        <f t="shared" si="1"/>
        <v>2</v>
      </c>
      <c r="O31" s="60"/>
      <c r="P31" s="52"/>
      <c r="Q31" s="52"/>
      <c r="R31" s="52"/>
    </row>
    <row r="32" spans="1:29" s="45" customFormat="1" ht="12.75">
      <c r="A32" s="135">
        <f t="shared" si="2"/>
        <v>25</v>
      </c>
      <c r="B32" s="60" t="s">
        <v>191</v>
      </c>
      <c r="C32" s="49">
        <f t="shared" si="3"/>
        <v>4</v>
      </c>
      <c r="D32" s="62" t="s">
        <v>248</v>
      </c>
      <c r="E32" s="159"/>
      <c r="F32" s="152"/>
      <c r="G32" s="154"/>
      <c r="H32" s="160"/>
      <c r="I32" s="159"/>
      <c r="J32" s="164" t="s">
        <v>307</v>
      </c>
      <c r="K32" s="61" t="s">
        <v>308</v>
      </c>
      <c r="L32" s="60">
        <v>15</v>
      </c>
      <c r="M32" s="157" t="str">
        <f t="shared" si="0"/>
        <v/>
      </c>
      <c r="N32" s="157">
        <f t="shared" si="1"/>
        <v>4</v>
      </c>
      <c r="O32" s="60"/>
      <c r="P32" s="52"/>
      <c r="Q32" s="52"/>
      <c r="R32" s="52"/>
    </row>
    <row r="33" spans="1:18" s="45" customFormat="1" ht="12.75">
      <c r="A33" s="135">
        <f t="shared" si="2"/>
        <v>26</v>
      </c>
      <c r="B33" s="60" t="s">
        <v>191</v>
      </c>
      <c r="C33" s="49">
        <f t="shared" si="3"/>
        <v>5</v>
      </c>
      <c r="D33" s="62" t="s">
        <v>249</v>
      </c>
      <c r="E33" s="159"/>
      <c r="F33" s="152"/>
      <c r="G33" s="154"/>
      <c r="H33" s="160"/>
      <c r="I33" s="159"/>
      <c r="J33" s="164" t="s">
        <v>309</v>
      </c>
      <c r="K33" s="61"/>
      <c r="L33" s="60">
        <v>19</v>
      </c>
      <c r="M33" s="157" t="str">
        <f t="shared" si="0"/>
        <v/>
      </c>
      <c r="N33" s="157" t="str">
        <f t="shared" si="1"/>
        <v/>
      </c>
      <c r="O33" s="60"/>
      <c r="P33" s="52"/>
      <c r="Q33" s="52"/>
      <c r="R33" s="52"/>
    </row>
    <row r="34" spans="1:18" s="45" customFormat="1" ht="12.75">
      <c r="A34" s="135">
        <f t="shared" si="2"/>
        <v>27</v>
      </c>
      <c r="B34" s="60" t="s">
        <v>191</v>
      </c>
      <c r="C34" s="49">
        <f t="shared" si="3"/>
        <v>6</v>
      </c>
      <c r="D34" s="62" t="s">
        <v>250</v>
      </c>
      <c r="E34" s="159"/>
      <c r="F34" s="152"/>
      <c r="G34" s="154"/>
      <c r="H34" s="160"/>
      <c r="I34" s="159"/>
      <c r="J34" s="164" t="s">
        <v>310</v>
      </c>
      <c r="K34" s="61" t="s">
        <v>311</v>
      </c>
      <c r="L34" s="60">
        <v>19</v>
      </c>
      <c r="M34" s="157" t="str">
        <f t="shared" si="0"/>
        <v/>
      </c>
      <c r="N34" s="157" t="str">
        <f t="shared" si="1"/>
        <v/>
      </c>
      <c r="O34" s="60"/>
      <c r="P34" s="52"/>
      <c r="Q34" s="52"/>
      <c r="R34" s="52"/>
    </row>
    <row r="35" spans="1:18" s="45" customFormat="1" ht="12.75">
      <c r="A35" s="135">
        <f t="shared" si="2"/>
        <v>28</v>
      </c>
      <c r="B35" s="60" t="s">
        <v>191</v>
      </c>
      <c r="C35" s="49">
        <f t="shared" si="3"/>
        <v>7</v>
      </c>
      <c r="D35" s="62" t="s">
        <v>251</v>
      </c>
      <c r="E35" s="159"/>
      <c r="F35" s="152"/>
      <c r="G35" s="154"/>
      <c r="H35" s="160"/>
      <c r="I35" s="159"/>
      <c r="J35" s="164" t="s">
        <v>312</v>
      </c>
      <c r="K35" s="61"/>
      <c r="L35" s="60">
        <v>18</v>
      </c>
      <c r="M35" s="157" t="str">
        <f t="shared" si="0"/>
        <v/>
      </c>
      <c r="N35" s="157">
        <f t="shared" si="1"/>
        <v>1</v>
      </c>
      <c r="O35" s="60"/>
      <c r="P35" s="52"/>
      <c r="Q35" s="52"/>
      <c r="R35" s="52"/>
    </row>
    <row r="36" spans="1:18" s="45" customFormat="1" ht="12.75">
      <c r="A36" s="135">
        <f t="shared" si="2"/>
        <v>29</v>
      </c>
      <c r="B36" s="60" t="s">
        <v>194</v>
      </c>
      <c r="C36" s="49">
        <f t="shared" si="3"/>
        <v>1</v>
      </c>
      <c r="D36" s="62" t="s">
        <v>195</v>
      </c>
      <c r="E36" s="159"/>
      <c r="F36" s="152"/>
      <c r="G36" s="155"/>
      <c r="H36" s="160"/>
      <c r="I36" s="159"/>
      <c r="J36" s="164" t="s">
        <v>298</v>
      </c>
      <c r="K36" s="61" t="s">
        <v>257</v>
      </c>
      <c r="L36" s="60">
        <v>18</v>
      </c>
      <c r="M36" s="157" t="str">
        <f t="shared" si="0"/>
        <v/>
      </c>
      <c r="N36" s="157">
        <f t="shared" si="1"/>
        <v>1</v>
      </c>
      <c r="O36" s="60"/>
      <c r="P36" s="52"/>
      <c r="Q36" s="52"/>
      <c r="R36" s="52"/>
    </row>
    <row r="37" spans="1:18" s="45" customFormat="1" ht="12.75">
      <c r="A37" s="135">
        <f t="shared" si="2"/>
        <v>30</v>
      </c>
      <c r="B37" s="60" t="s">
        <v>194</v>
      </c>
      <c r="C37" s="49">
        <f t="shared" si="3"/>
        <v>2</v>
      </c>
      <c r="D37" s="62" t="s">
        <v>196</v>
      </c>
      <c r="E37" s="159"/>
      <c r="F37" s="152"/>
      <c r="G37" s="155"/>
      <c r="H37" s="160"/>
      <c r="I37" s="159"/>
      <c r="J37" s="164" t="s">
        <v>297</v>
      </c>
      <c r="K37" s="61" t="s">
        <v>296</v>
      </c>
      <c r="L37" s="60">
        <v>14.75</v>
      </c>
      <c r="M37" s="157" t="str">
        <f t="shared" si="0"/>
        <v/>
      </c>
      <c r="N37" s="157">
        <f t="shared" si="1"/>
        <v>4.25</v>
      </c>
      <c r="O37" s="60"/>
      <c r="P37" s="52"/>
      <c r="Q37" s="52"/>
      <c r="R37" s="52"/>
    </row>
    <row r="38" spans="1:18" s="45" customFormat="1" ht="12.75">
      <c r="A38" s="135">
        <f t="shared" si="2"/>
        <v>31</v>
      </c>
      <c r="B38" s="60" t="s">
        <v>194</v>
      </c>
      <c r="C38" s="49">
        <f t="shared" si="3"/>
        <v>3</v>
      </c>
      <c r="D38" s="62" t="s">
        <v>252</v>
      </c>
      <c r="E38" s="159"/>
      <c r="F38" s="152"/>
      <c r="G38" s="155"/>
      <c r="H38" s="160"/>
      <c r="I38" s="159"/>
      <c r="J38" s="164" t="s">
        <v>294</v>
      </c>
      <c r="K38" s="61" t="s">
        <v>295</v>
      </c>
      <c r="L38" s="60">
        <v>16</v>
      </c>
      <c r="M38" s="157" t="str">
        <f t="shared" si="0"/>
        <v/>
      </c>
      <c r="N38" s="157">
        <f t="shared" si="1"/>
        <v>3</v>
      </c>
      <c r="O38" s="60"/>
      <c r="P38" s="52"/>
      <c r="Q38" s="52"/>
      <c r="R38" s="52"/>
    </row>
    <row r="39" spans="1:18" s="45" customFormat="1" ht="12.75">
      <c r="A39" s="135">
        <f t="shared" si="2"/>
        <v>32</v>
      </c>
      <c r="B39" s="60" t="s">
        <v>194</v>
      </c>
      <c r="C39" s="49">
        <f t="shared" si="3"/>
        <v>4</v>
      </c>
      <c r="D39" s="62" t="s">
        <v>253</v>
      </c>
      <c r="E39" s="159"/>
      <c r="F39" s="152"/>
      <c r="G39" s="155"/>
      <c r="H39" s="160"/>
      <c r="I39" s="159"/>
      <c r="J39" s="164" t="s">
        <v>289</v>
      </c>
      <c r="K39" s="61" t="s">
        <v>293</v>
      </c>
      <c r="L39" s="60">
        <v>16.5</v>
      </c>
      <c r="M39" s="157" t="str">
        <f t="shared" si="0"/>
        <v/>
      </c>
      <c r="N39" s="157">
        <f t="shared" si="1"/>
        <v>2.5</v>
      </c>
      <c r="O39" s="60"/>
      <c r="P39" s="52"/>
      <c r="Q39" s="52"/>
      <c r="R39" s="52"/>
    </row>
    <row r="40" spans="1:18" s="45" customFormat="1" ht="12.75">
      <c r="A40" s="135">
        <f t="shared" si="2"/>
        <v>33</v>
      </c>
      <c r="B40" s="60" t="s">
        <v>194</v>
      </c>
      <c r="C40" s="49">
        <f t="shared" si="3"/>
        <v>5</v>
      </c>
      <c r="D40" s="62" t="s">
        <v>254</v>
      </c>
      <c r="E40" s="159"/>
      <c r="F40" s="152"/>
      <c r="G40" s="155"/>
      <c r="H40" s="160"/>
      <c r="I40" s="159"/>
      <c r="J40" s="164" t="s">
        <v>290</v>
      </c>
      <c r="K40" s="61" t="s">
        <v>288</v>
      </c>
      <c r="L40" s="60">
        <v>18</v>
      </c>
      <c r="M40" s="157" t="str">
        <f t="shared" si="0"/>
        <v/>
      </c>
      <c r="N40" s="157">
        <f t="shared" si="1"/>
        <v>1</v>
      </c>
      <c r="O40" s="60"/>
      <c r="P40" s="52"/>
      <c r="Q40" s="52"/>
      <c r="R40" s="52"/>
    </row>
    <row r="41" spans="1:18" s="45" customFormat="1" ht="12.75">
      <c r="A41" s="135">
        <f t="shared" si="2"/>
        <v>34</v>
      </c>
      <c r="B41" s="60" t="s">
        <v>194</v>
      </c>
      <c r="C41" s="49">
        <f t="shared" si="3"/>
        <v>6</v>
      </c>
      <c r="D41" s="62" t="s">
        <v>255</v>
      </c>
      <c r="E41" s="159"/>
      <c r="F41" s="152"/>
      <c r="G41" s="155"/>
      <c r="H41" s="160"/>
      <c r="I41" s="159"/>
      <c r="J41" s="164" t="s">
        <v>291</v>
      </c>
      <c r="K41" s="61"/>
      <c r="L41" s="60">
        <v>16</v>
      </c>
      <c r="M41" s="157" t="str">
        <f t="shared" si="0"/>
        <v/>
      </c>
      <c r="N41" s="157">
        <f t="shared" si="1"/>
        <v>3</v>
      </c>
      <c r="O41" s="60"/>
      <c r="P41" s="52"/>
      <c r="Q41" s="52"/>
      <c r="R41" s="52"/>
    </row>
    <row r="42" spans="1:18" s="45" customFormat="1" ht="12.75">
      <c r="A42" s="135">
        <f t="shared" si="2"/>
        <v>35</v>
      </c>
      <c r="B42" s="60" t="s">
        <v>194</v>
      </c>
      <c r="C42" s="49">
        <f t="shared" si="3"/>
        <v>7</v>
      </c>
      <c r="D42" s="62" t="s">
        <v>256</v>
      </c>
      <c r="E42" s="159"/>
      <c r="F42" s="152"/>
      <c r="G42" s="155"/>
      <c r="H42" s="160"/>
      <c r="I42" s="159"/>
      <c r="J42" s="164" t="s">
        <v>292</v>
      </c>
      <c r="K42" s="61" t="s">
        <v>287</v>
      </c>
      <c r="L42" s="60">
        <v>17</v>
      </c>
      <c r="M42" s="157" t="str">
        <f t="shared" si="0"/>
        <v/>
      </c>
      <c r="N42" s="157">
        <f t="shared" si="1"/>
        <v>2</v>
      </c>
      <c r="O42" s="60"/>
      <c r="P42" s="52"/>
      <c r="Q42" s="52"/>
      <c r="R42" s="52"/>
    </row>
    <row r="43" spans="1:18" s="45" customFormat="1" ht="12.75">
      <c r="A43" s="135" t="str">
        <f t="shared" si="2"/>
        <v/>
      </c>
      <c r="B43" s="60"/>
      <c r="C43" s="49" t="str">
        <f t="shared" si="3"/>
        <v/>
      </c>
      <c r="D43" s="62" t="s">
        <v>181</v>
      </c>
      <c r="E43" s="159"/>
      <c r="F43" s="152"/>
      <c r="G43" s="155"/>
      <c r="H43" s="161"/>
      <c r="I43" s="159"/>
      <c r="J43" s="164" t="s">
        <v>314</v>
      </c>
      <c r="K43" s="60" t="s">
        <v>318</v>
      </c>
      <c r="L43" s="60">
        <v>19</v>
      </c>
      <c r="M43" s="157" t="str">
        <f t="shared" si="0"/>
        <v/>
      </c>
      <c r="N43" s="157" t="str">
        <f t="shared" si="1"/>
        <v/>
      </c>
      <c r="O43" s="60"/>
      <c r="P43" s="52"/>
      <c r="Q43" s="52"/>
      <c r="R43" s="52"/>
    </row>
    <row r="44" spans="1:18" s="45" customFormat="1" ht="12.75">
      <c r="A44" s="135" t="str">
        <f t="shared" si="2"/>
        <v/>
      </c>
      <c r="B44" s="60"/>
      <c r="C44" s="49" t="str">
        <f t="shared" si="3"/>
        <v/>
      </c>
      <c r="D44" s="63" t="s">
        <v>180</v>
      </c>
      <c r="E44" s="159"/>
      <c r="F44" s="152"/>
      <c r="G44" s="155"/>
      <c r="H44" s="161"/>
      <c r="I44" s="159"/>
      <c r="J44" s="164" t="s">
        <v>315</v>
      </c>
      <c r="K44" s="60" t="s">
        <v>319</v>
      </c>
      <c r="L44" s="60">
        <v>19</v>
      </c>
      <c r="M44" s="157" t="str">
        <f t="shared" si="0"/>
        <v/>
      </c>
      <c r="N44" s="157" t="str">
        <f t="shared" si="1"/>
        <v/>
      </c>
      <c r="O44" s="60"/>
      <c r="P44" s="52"/>
      <c r="Q44" s="52"/>
      <c r="R44" s="52"/>
    </row>
    <row r="45" spans="1:18" s="45" customFormat="1" ht="12.75">
      <c r="A45" s="135" t="str">
        <f t="shared" si="2"/>
        <v/>
      </c>
      <c r="B45" s="60"/>
      <c r="C45" s="49" t="str">
        <f t="shared" si="3"/>
        <v/>
      </c>
      <c r="D45" s="63" t="s">
        <v>197</v>
      </c>
      <c r="E45" s="159"/>
      <c r="F45" s="152"/>
      <c r="G45" s="155"/>
      <c r="H45" s="161"/>
      <c r="I45" s="159"/>
      <c r="J45" s="164" t="s">
        <v>316</v>
      </c>
      <c r="K45" s="60" t="s">
        <v>317</v>
      </c>
      <c r="L45" s="60">
        <v>19</v>
      </c>
      <c r="M45" s="157" t="str">
        <f t="shared" si="0"/>
        <v/>
      </c>
      <c r="N45" s="157" t="str">
        <f t="shared" si="1"/>
        <v/>
      </c>
      <c r="O45" s="60"/>
      <c r="P45" s="52"/>
      <c r="Q45" s="52"/>
      <c r="R45" s="52"/>
    </row>
    <row r="46" spans="1:18" s="45" customFormat="1" ht="12.75">
      <c r="A46" s="135" t="str">
        <f t="shared" si="2"/>
        <v/>
      </c>
      <c r="B46" s="60"/>
      <c r="C46" s="49" t="str">
        <f t="shared" si="3"/>
        <v/>
      </c>
      <c r="D46" s="63"/>
      <c r="E46" s="159"/>
      <c r="F46" s="152"/>
      <c r="G46" s="155"/>
      <c r="H46" s="161"/>
      <c r="I46" s="159"/>
      <c r="J46" s="164"/>
      <c r="K46" s="60"/>
      <c r="L46" s="60"/>
      <c r="M46" s="157" t="str">
        <f t="shared" si="0"/>
        <v/>
      </c>
      <c r="N46" s="157" t="str">
        <f t="shared" si="1"/>
        <v/>
      </c>
      <c r="O46" s="60"/>
      <c r="P46" s="52"/>
      <c r="Q46" s="52"/>
      <c r="R46" s="52"/>
    </row>
    <row r="47" spans="1:18" s="45" customFormat="1" ht="12.75">
      <c r="A47" s="135" t="str">
        <f t="shared" si="2"/>
        <v/>
      </c>
      <c r="B47" s="60"/>
      <c r="C47" s="49" t="str">
        <f t="shared" si="3"/>
        <v/>
      </c>
      <c r="D47" s="63"/>
      <c r="E47" s="159"/>
      <c r="F47" s="152"/>
      <c r="G47" s="155"/>
      <c r="H47" s="161"/>
      <c r="I47" s="159"/>
      <c r="J47" s="164"/>
      <c r="K47" s="60"/>
      <c r="L47" s="60"/>
      <c r="M47" s="157" t="str">
        <f t="shared" si="0"/>
        <v/>
      </c>
      <c r="N47" s="157" t="str">
        <f t="shared" si="1"/>
        <v/>
      </c>
      <c r="O47" s="60"/>
      <c r="P47" s="52"/>
      <c r="Q47" s="52"/>
      <c r="R47" s="52"/>
    </row>
    <row r="48" spans="1:18" s="45" customFormat="1" ht="12.75">
      <c r="A48" s="135" t="str">
        <f t="shared" si="2"/>
        <v/>
      </c>
      <c r="B48" s="60"/>
      <c r="C48" s="49" t="str">
        <f t="shared" si="3"/>
        <v/>
      </c>
      <c r="D48" s="63"/>
      <c r="E48" s="159"/>
      <c r="F48" s="152"/>
      <c r="G48" s="155"/>
      <c r="H48" s="161"/>
      <c r="I48" s="159"/>
      <c r="J48" s="164"/>
      <c r="K48" s="60"/>
      <c r="L48" s="60"/>
      <c r="M48" s="157" t="str">
        <f t="shared" si="0"/>
        <v/>
      </c>
      <c r="N48" s="157" t="str">
        <f t="shared" si="1"/>
        <v/>
      </c>
      <c r="O48" s="60"/>
      <c r="P48" s="52"/>
      <c r="Q48" s="52"/>
      <c r="R48" s="52"/>
    </row>
    <row r="49" spans="1:18" s="45" customFormat="1" ht="12.75">
      <c r="A49" s="135" t="str">
        <f t="shared" si="2"/>
        <v/>
      </c>
      <c r="B49" s="60"/>
      <c r="C49" s="49" t="str">
        <f t="shared" si="3"/>
        <v/>
      </c>
      <c r="D49" s="63"/>
      <c r="E49" s="159"/>
      <c r="F49" s="152"/>
      <c r="G49" s="155"/>
      <c r="H49" s="161"/>
      <c r="I49" s="159"/>
      <c r="J49" s="164"/>
      <c r="K49" s="60"/>
      <c r="L49" s="60"/>
      <c r="M49" s="157" t="str">
        <f t="shared" si="0"/>
        <v/>
      </c>
      <c r="N49" s="157" t="str">
        <f t="shared" si="1"/>
        <v/>
      </c>
      <c r="O49" s="60"/>
      <c r="P49" s="52"/>
      <c r="Q49" s="52"/>
      <c r="R49" s="52"/>
    </row>
    <row r="50" spans="1:18" s="45" customFormat="1" ht="12.75">
      <c r="A50" s="135" t="str">
        <f t="shared" si="2"/>
        <v/>
      </c>
      <c r="B50" s="60"/>
      <c r="C50" s="49" t="str">
        <f t="shared" si="3"/>
        <v/>
      </c>
      <c r="D50" s="63"/>
      <c r="E50" s="159"/>
      <c r="F50" s="152"/>
      <c r="G50" s="155"/>
      <c r="H50" s="161"/>
      <c r="I50" s="159"/>
      <c r="J50" s="164"/>
      <c r="K50" s="60"/>
      <c r="L50" s="60"/>
      <c r="M50" s="157" t="str">
        <f t="shared" si="0"/>
        <v/>
      </c>
      <c r="N50" s="157" t="str">
        <f t="shared" si="1"/>
        <v/>
      </c>
      <c r="O50" s="60"/>
      <c r="P50" s="52"/>
      <c r="Q50" s="52"/>
      <c r="R50" s="52"/>
    </row>
    <row r="51" spans="1:18" s="45" customFormat="1" ht="12.75">
      <c r="A51" s="135" t="str">
        <f t="shared" si="2"/>
        <v/>
      </c>
      <c r="B51" s="60"/>
      <c r="C51" s="49" t="str">
        <f t="shared" si="3"/>
        <v/>
      </c>
      <c r="D51" s="63"/>
      <c r="E51" s="159"/>
      <c r="F51" s="152"/>
      <c r="G51" s="155"/>
      <c r="H51" s="161"/>
      <c r="I51" s="159"/>
      <c r="J51" s="164"/>
      <c r="K51" s="60"/>
      <c r="L51" s="60"/>
      <c r="M51" s="157" t="str">
        <f t="shared" si="0"/>
        <v/>
      </c>
      <c r="N51" s="157" t="str">
        <f t="shared" si="1"/>
        <v/>
      </c>
      <c r="O51" s="60"/>
      <c r="P51" s="52"/>
      <c r="Q51" s="52"/>
      <c r="R51" s="52"/>
    </row>
    <row r="52" spans="1:18" s="45" customFormat="1" ht="12.75">
      <c r="A52" s="135" t="str">
        <f t="shared" si="2"/>
        <v/>
      </c>
      <c r="B52" s="60"/>
      <c r="C52" s="49" t="str">
        <f t="shared" si="3"/>
        <v/>
      </c>
      <c r="D52" s="63"/>
      <c r="E52" s="159"/>
      <c r="F52" s="152"/>
      <c r="G52" s="155"/>
      <c r="H52" s="161"/>
      <c r="I52" s="159"/>
      <c r="J52" s="164"/>
      <c r="K52" s="60"/>
      <c r="L52" s="60"/>
      <c r="M52" s="157" t="str">
        <f t="shared" si="0"/>
        <v/>
      </c>
      <c r="N52" s="157" t="str">
        <f t="shared" si="1"/>
        <v/>
      </c>
      <c r="O52" s="60"/>
      <c r="P52" s="52"/>
      <c r="Q52" s="52"/>
      <c r="R52" s="52"/>
    </row>
    <row r="53" spans="1:18" s="45" customFormat="1" ht="12.75">
      <c r="A53" s="135" t="str">
        <f t="shared" si="2"/>
        <v/>
      </c>
      <c r="B53" s="60"/>
      <c r="C53" s="49" t="str">
        <f t="shared" si="3"/>
        <v/>
      </c>
      <c r="D53" s="63"/>
      <c r="E53" s="159"/>
      <c r="F53" s="152"/>
      <c r="G53" s="155"/>
      <c r="H53" s="161"/>
      <c r="I53" s="159"/>
      <c r="J53" s="164"/>
      <c r="K53" s="60"/>
      <c r="L53" s="60"/>
      <c r="M53" s="157" t="str">
        <f t="shared" si="0"/>
        <v/>
      </c>
      <c r="N53" s="157" t="str">
        <f t="shared" si="1"/>
        <v/>
      </c>
      <c r="O53" s="60"/>
      <c r="P53" s="52"/>
      <c r="Q53" s="52"/>
      <c r="R53" s="52"/>
    </row>
    <row r="54" spans="1:18" s="45" customFormat="1" ht="12.75">
      <c r="A54" s="135" t="str">
        <f t="shared" si="2"/>
        <v/>
      </c>
      <c r="B54" s="60"/>
      <c r="C54" s="49" t="str">
        <f t="shared" si="3"/>
        <v/>
      </c>
      <c r="D54" s="63"/>
      <c r="E54" s="159"/>
      <c r="F54" s="152"/>
      <c r="G54" s="155"/>
      <c r="H54" s="161"/>
      <c r="I54" s="159"/>
      <c r="J54" s="164"/>
      <c r="K54" s="60"/>
      <c r="L54" s="60"/>
      <c r="M54" s="157" t="str">
        <f t="shared" si="0"/>
        <v/>
      </c>
      <c r="N54" s="157" t="str">
        <f t="shared" si="1"/>
        <v/>
      </c>
      <c r="O54" s="60"/>
      <c r="P54" s="52"/>
      <c r="Q54" s="52"/>
      <c r="R54" s="52"/>
    </row>
    <row r="55" spans="1:18" s="45" customFormat="1" ht="12.75">
      <c r="A55" s="135" t="str">
        <f t="shared" si="2"/>
        <v/>
      </c>
      <c r="B55" s="60"/>
      <c r="C55" s="49" t="str">
        <f t="shared" si="3"/>
        <v/>
      </c>
      <c r="D55" s="63"/>
      <c r="E55" s="159"/>
      <c r="F55" s="152"/>
      <c r="G55" s="155"/>
      <c r="H55" s="161"/>
      <c r="I55" s="159"/>
      <c r="J55" s="164"/>
      <c r="K55" s="60"/>
      <c r="L55" s="60"/>
      <c r="M55" s="157" t="str">
        <f t="shared" si="0"/>
        <v/>
      </c>
      <c r="N55" s="157" t="str">
        <f t="shared" si="1"/>
        <v/>
      </c>
      <c r="O55" s="60"/>
      <c r="P55" s="52"/>
      <c r="Q55" s="52"/>
      <c r="R55" s="52"/>
    </row>
    <row r="56" spans="1:18" s="45" customFormat="1" ht="12.75">
      <c r="A56" s="135" t="str">
        <f t="shared" si="2"/>
        <v/>
      </c>
      <c r="B56" s="60"/>
      <c r="C56" s="49" t="str">
        <f t="shared" si="3"/>
        <v/>
      </c>
      <c r="D56" s="63"/>
      <c r="E56" s="159"/>
      <c r="F56" s="152"/>
      <c r="G56" s="155"/>
      <c r="H56" s="161"/>
      <c r="I56" s="159"/>
      <c r="J56" s="164"/>
      <c r="K56" s="60"/>
      <c r="L56" s="60"/>
      <c r="M56" s="157" t="str">
        <f t="shared" si="0"/>
        <v/>
      </c>
      <c r="N56" s="157" t="str">
        <f t="shared" si="1"/>
        <v/>
      </c>
      <c r="O56" s="60"/>
      <c r="P56" s="52"/>
      <c r="Q56" s="52"/>
      <c r="R56" s="52"/>
    </row>
    <row r="57" spans="1:18" s="45" customFormat="1" ht="12.75">
      <c r="A57" s="135" t="str">
        <f t="shared" si="2"/>
        <v/>
      </c>
      <c r="B57" s="60"/>
      <c r="C57" s="49" t="str">
        <f t="shared" si="3"/>
        <v/>
      </c>
      <c r="D57" s="63"/>
      <c r="E57" s="159"/>
      <c r="F57" s="152"/>
      <c r="G57" s="155"/>
      <c r="H57" s="161"/>
      <c r="I57" s="159"/>
      <c r="J57" s="164"/>
      <c r="K57" s="60"/>
      <c r="L57" s="60"/>
      <c r="M57" s="157" t="str">
        <f t="shared" si="0"/>
        <v/>
      </c>
      <c r="N57" s="157" t="str">
        <f t="shared" si="1"/>
        <v/>
      </c>
      <c r="O57" s="60"/>
      <c r="P57" s="52"/>
      <c r="Q57" s="52"/>
      <c r="R57" s="52"/>
    </row>
    <row r="58" spans="1:18" s="45" customFormat="1" ht="12.75">
      <c r="A58" s="135" t="str">
        <f t="shared" si="2"/>
        <v/>
      </c>
      <c r="B58" s="60"/>
      <c r="C58" s="49" t="str">
        <f t="shared" si="3"/>
        <v/>
      </c>
      <c r="D58" s="63"/>
      <c r="E58" s="159"/>
      <c r="F58" s="152"/>
      <c r="G58" s="155"/>
      <c r="H58" s="161"/>
      <c r="I58" s="159"/>
      <c r="J58" s="164"/>
      <c r="K58" s="60"/>
      <c r="L58" s="60"/>
      <c r="M58" s="157" t="str">
        <f t="shared" si="0"/>
        <v/>
      </c>
      <c r="N58" s="157" t="str">
        <f t="shared" si="1"/>
        <v/>
      </c>
      <c r="O58" s="60"/>
      <c r="P58" s="52"/>
      <c r="Q58" s="52"/>
      <c r="R58" s="52"/>
    </row>
    <row r="59" spans="1:18" s="45" customFormat="1" ht="12.75">
      <c r="A59" s="135" t="str">
        <f t="shared" si="2"/>
        <v/>
      </c>
      <c r="B59" s="60"/>
      <c r="C59" s="49" t="str">
        <f t="shared" si="3"/>
        <v/>
      </c>
      <c r="D59" s="63"/>
      <c r="E59" s="159"/>
      <c r="F59" s="152"/>
      <c r="G59" s="155"/>
      <c r="H59" s="161"/>
      <c r="I59" s="159"/>
      <c r="J59" s="164"/>
      <c r="K59" s="60"/>
      <c r="L59" s="60"/>
      <c r="M59" s="157" t="str">
        <f t="shared" si="0"/>
        <v/>
      </c>
      <c r="N59" s="157" t="str">
        <f t="shared" si="1"/>
        <v/>
      </c>
      <c r="O59" s="60"/>
      <c r="P59" s="52"/>
      <c r="Q59" s="52"/>
      <c r="R59" s="52"/>
    </row>
    <row r="60" spans="1:18" s="45" customFormat="1" ht="12.75">
      <c r="A60" s="135" t="str">
        <f t="shared" si="2"/>
        <v/>
      </c>
      <c r="B60" s="60"/>
      <c r="C60" s="49" t="str">
        <f t="shared" si="3"/>
        <v/>
      </c>
      <c r="D60" s="63"/>
      <c r="E60" s="159"/>
      <c r="F60" s="152"/>
      <c r="G60" s="155"/>
      <c r="H60" s="161"/>
      <c r="I60" s="159"/>
      <c r="J60" s="164"/>
      <c r="K60" s="60"/>
      <c r="L60" s="60"/>
      <c r="M60" s="157" t="str">
        <f t="shared" si="0"/>
        <v/>
      </c>
      <c r="N60" s="157" t="str">
        <f t="shared" si="1"/>
        <v/>
      </c>
      <c r="O60" s="60"/>
      <c r="P60" s="52"/>
      <c r="Q60" s="52"/>
      <c r="R60" s="52"/>
    </row>
    <row r="61" spans="1:18" s="45" customFormat="1" ht="12.75">
      <c r="A61" s="135" t="str">
        <f t="shared" si="2"/>
        <v/>
      </c>
      <c r="B61" s="60"/>
      <c r="C61" s="49" t="str">
        <f t="shared" si="3"/>
        <v/>
      </c>
      <c r="D61" s="63"/>
      <c r="E61" s="159"/>
      <c r="F61" s="152"/>
      <c r="G61" s="155"/>
      <c r="H61" s="161"/>
      <c r="I61" s="159"/>
      <c r="J61" s="164"/>
      <c r="K61" s="60"/>
      <c r="L61" s="60"/>
      <c r="M61" s="157" t="str">
        <f t="shared" si="0"/>
        <v/>
      </c>
      <c r="N61" s="157" t="str">
        <f t="shared" si="1"/>
        <v/>
      </c>
      <c r="O61" s="60"/>
      <c r="P61" s="52"/>
      <c r="Q61" s="52"/>
      <c r="R61" s="52"/>
    </row>
    <row r="62" spans="1:18" s="45" customFormat="1" ht="12.75">
      <c r="A62" s="135" t="str">
        <f t="shared" si="2"/>
        <v/>
      </c>
      <c r="B62" s="60"/>
      <c r="C62" s="49" t="str">
        <f t="shared" si="3"/>
        <v/>
      </c>
      <c r="D62" s="63"/>
      <c r="E62" s="159"/>
      <c r="F62" s="152"/>
      <c r="G62" s="155"/>
      <c r="H62" s="161"/>
      <c r="I62" s="159"/>
      <c r="J62" s="164"/>
      <c r="K62" s="60"/>
      <c r="L62" s="60"/>
      <c r="M62" s="157" t="str">
        <f t="shared" si="0"/>
        <v/>
      </c>
      <c r="N62" s="157" t="str">
        <f t="shared" si="1"/>
        <v/>
      </c>
      <c r="O62" s="60"/>
      <c r="P62" s="52"/>
      <c r="Q62" s="52"/>
      <c r="R62" s="52"/>
    </row>
    <row r="63" spans="1:18" s="45" customFormat="1" ht="12.75">
      <c r="A63" s="135" t="str">
        <f t="shared" si="2"/>
        <v/>
      </c>
      <c r="B63" s="60"/>
      <c r="C63" s="49" t="str">
        <f t="shared" si="3"/>
        <v/>
      </c>
      <c r="D63" s="63"/>
      <c r="E63" s="159"/>
      <c r="F63" s="152"/>
      <c r="G63" s="155"/>
      <c r="H63" s="161"/>
      <c r="I63" s="159"/>
      <c r="J63" s="164"/>
      <c r="K63" s="60"/>
      <c r="L63" s="60"/>
      <c r="M63" s="157" t="str">
        <f t="shared" si="0"/>
        <v/>
      </c>
      <c r="N63" s="157" t="str">
        <f t="shared" si="1"/>
        <v/>
      </c>
      <c r="O63" s="60"/>
      <c r="P63" s="52"/>
      <c r="Q63" s="52"/>
      <c r="R63" s="52"/>
    </row>
    <row r="64" spans="1:18" s="45" customFormat="1" ht="12.75">
      <c r="A64" s="135" t="str">
        <f t="shared" si="2"/>
        <v/>
      </c>
      <c r="B64" s="60"/>
      <c r="C64" s="49" t="str">
        <f t="shared" si="3"/>
        <v/>
      </c>
      <c r="D64" s="63"/>
      <c r="E64" s="159"/>
      <c r="F64" s="152"/>
      <c r="G64" s="155"/>
      <c r="H64" s="161"/>
      <c r="I64" s="159"/>
      <c r="J64" s="164"/>
      <c r="K64" s="60"/>
      <c r="L64" s="60"/>
      <c r="M64" s="157" t="str">
        <f t="shared" si="0"/>
        <v/>
      </c>
      <c r="N64" s="157" t="str">
        <f t="shared" si="1"/>
        <v/>
      </c>
      <c r="O64" s="60"/>
      <c r="P64" s="52"/>
      <c r="Q64" s="52"/>
      <c r="R64" s="52"/>
    </row>
    <row r="65" spans="1:18" s="45" customFormat="1" ht="12.75">
      <c r="A65" s="135" t="str">
        <f t="shared" si="2"/>
        <v/>
      </c>
      <c r="B65" s="60"/>
      <c r="C65" s="49" t="str">
        <f t="shared" si="3"/>
        <v/>
      </c>
      <c r="D65" s="63"/>
      <c r="E65" s="159"/>
      <c r="F65" s="152"/>
      <c r="G65" s="155"/>
      <c r="H65" s="161"/>
      <c r="I65" s="159"/>
      <c r="J65" s="164"/>
      <c r="K65" s="60"/>
      <c r="L65" s="60"/>
      <c r="M65" s="157" t="str">
        <f t="shared" si="0"/>
        <v/>
      </c>
      <c r="N65" s="157" t="str">
        <f t="shared" si="1"/>
        <v/>
      </c>
      <c r="O65" s="60"/>
      <c r="P65" s="52"/>
      <c r="Q65" s="52"/>
      <c r="R65" s="52"/>
    </row>
    <row r="66" spans="1:18" s="45" customFormat="1" ht="12.75">
      <c r="A66" s="135" t="str">
        <f t="shared" si="2"/>
        <v/>
      </c>
      <c r="B66" s="60"/>
      <c r="C66" s="49" t="str">
        <f t="shared" si="3"/>
        <v/>
      </c>
      <c r="D66" s="63"/>
      <c r="E66" s="159"/>
      <c r="F66" s="152"/>
      <c r="G66" s="155"/>
      <c r="H66" s="161"/>
      <c r="I66" s="159"/>
      <c r="J66" s="164"/>
      <c r="K66" s="60"/>
      <c r="L66" s="60"/>
      <c r="M66" s="157" t="str">
        <f t="shared" si="0"/>
        <v/>
      </c>
      <c r="N66" s="157" t="str">
        <f t="shared" si="1"/>
        <v/>
      </c>
      <c r="O66" s="60"/>
      <c r="P66" s="52"/>
      <c r="Q66" s="52"/>
      <c r="R66" s="52"/>
    </row>
    <row r="67" spans="1:18" s="45" customFormat="1" ht="12.75">
      <c r="A67" s="135" t="str">
        <f t="shared" si="2"/>
        <v/>
      </c>
      <c r="B67" s="60"/>
      <c r="C67" s="49" t="str">
        <f t="shared" si="3"/>
        <v/>
      </c>
      <c r="D67" s="63"/>
      <c r="E67" s="159"/>
      <c r="F67" s="152"/>
      <c r="G67" s="155"/>
      <c r="H67" s="161"/>
      <c r="I67" s="159"/>
      <c r="J67" s="164"/>
      <c r="K67" s="60"/>
      <c r="L67" s="60"/>
      <c r="M67" s="157" t="str">
        <f t="shared" si="0"/>
        <v/>
      </c>
      <c r="N67" s="157" t="str">
        <f t="shared" si="1"/>
        <v/>
      </c>
      <c r="O67" s="60"/>
      <c r="P67" s="52"/>
      <c r="Q67" s="52"/>
      <c r="R67" s="52"/>
    </row>
    <row r="68" spans="1:18" s="45" customFormat="1" ht="12.75">
      <c r="A68" s="135" t="str">
        <f t="shared" si="2"/>
        <v/>
      </c>
      <c r="B68" s="60"/>
      <c r="C68" s="49" t="str">
        <f t="shared" si="3"/>
        <v/>
      </c>
      <c r="D68" s="63"/>
      <c r="E68" s="159"/>
      <c r="F68" s="152"/>
      <c r="G68" s="155"/>
      <c r="H68" s="161"/>
      <c r="I68" s="159"/>
      <c r="J68" s="164"/>
      <c r="K68" s="60"/>
      <c r="L68" s="60"/>
      <c r="M68" s="157" t="str">
        <f t="shared" si="0"/>
        <v/>
      </c>
      <c r="N68" s="157" t="str">
        <f t="shared" si="1"/>
        <v/>
      </c>
      <c r="O68" s="60"/>
      <c r="P68" s="52"/>
      <c r="Q68" s="52"/>
      <c r="R68" s="52"/>
    </row>
    <row r="69" spans="1:18" s="45" customFormat="1" ht="12.75">
      <c r="A69" s="135" t="str">
        <f t="shared" si="2"/>
        <v/>
      </c>
      <c r="B69" s="60"/>
      <c r="C69" s="49" t="str">
        <f t="shared" si="3"/>
        <v/>
      </c>
      <c r="D69" s="63"/>
      <c r="E69" s="159"/>
      <c r="F69" s="152"/>
      <c r="G69" s="155"/>
      <c r="H69" s="161"/>
      <c r="I69" s="159"/>
      <c r="J69" s="164"/>
      <c r="K69" s="60"/>
      <c r="L69" s="60"/>
      <c r="M69" s="157" t="str">
        <f t="shared" si="0"/>
        <v/>
      </c>
      <c r="N69" s="157" t="str">
        <f t="shared" si="1"/>
        <v/>
      </c>
      <c r="O69" s="60"/>
      <c r="P69" s="52"/>
      <c r="Q69" s="52"/>
      <c r="R69" s="52"/>
    </row>
    <row r="70" spans="1:18" s="45" customFormat="1" ht="12.75">
      <c r="A70" s="135" t="str">
        <f t="shared" si="2"/>
        <v/>
      </c>
      <c r="B70" s="60"/>
      <c r="C70" s="49" t="str">
        <f t="shared" si="3"/>
        <v/>
      </c>
      <c r="D70" s="63"/>
      <c r="E70" s="159"/>
      <c r="F70" s="152"/>
      <c r="G70" s="155"/>
      <c r="H70" s="161"/>
      <c r="I70" s="159"/>
      <c r="J70" s="164"/>
      <c r="K70" s="60"/>
      <c r="L70" s="60"/>
      <c r="M70" s="157" t="str">
        <f t="shared" si="0"/>
        <v/>
      </c>
      <c r="N70" s="157" t="str">
        <f t="shared" si="1"/>
        <v/>
      </c>
      <c r="O70" s="60"/>
      <c r="P70" s="52"/>
      <c r="Q70" s="52"/>
      <c r="R70" s="52"/>
    </row>
    <row r="71" spans="1:18" s="45" customFormat="1" ht="12.75">
      <c r="A71" s="135" t="str">
        <f t="shared" si="2"/>
        <v/>
      </c>
      <c r="B71" s="60"/>
      <c r="C71" s="49" t="str">
        <f t="shared" si="3"/>
        <v/>
      </c>
      <c r="D71" s="63"/>
      <c r="E71" s="159"/>
      <c r="F71" s="152"/>
      <c r="G71" s="155"/>
      <c r="H71" s="161"/>
      <c r="I71" s="159"/>
      <c r="J71" s="164"/>
      <c r="K71" s="60"/>
      <c r="L71" s="60"/>
      <c r="M71" s="157" t="str">
        <f t="shared" si="0"/>
        <v/>
      </c>
      <c r="N71" s="157" t="str">
        <f t="shared" si="1"/>
        <v/>
      </c>
      <c r="O71" s="60"/>
      <c r="P71" s="52"/>
      <c r="Q71" s="52"/>
      <c r="R71" s="52"/>
    </row>
    <row r="72" spans="1:18" s="45" customFormat="1" ht="12.75">
      <c r="A72" s="135" t="str">
        <f t="shared" si="2"/>
        <v/>
      </c>
      <c r="B72" s="60"/>
      <c r="C72" s="49" t="str">
        <f t="shared" si="3"/>
        <v/>
      </c>
      <c r="D72" s="63"/>
      <c r="E72" s="159"/>
      <c r="F72" s="152"/>
      <c r="G72" s="155"/>
      <c r="H72" s="161"/>
      <c r="I72" s="159"/>
      <c r="J72" s="164"/>
      <c r="K72" s="60"/>
      <c r="L72" s="60"/>
      <c r="M72" s="157" t="str">
        <f t="shared" si="0"/>
        <v/>
      </c>
      <c r="N72" s="157" t="str">
        <f t="shared" si="1"/>
        <v/>
      </c>
      <c r="O72" s="60"/>
      <c r="P72" s="52"/>
      <c r="Q72" s="52"/>
      <c r="R72" s="52"/>
    </row>
    <row r="73" spans="1:18" s="45" customFormat="1" ht="12.75">
      <c r="A73" s="135" t="str">
        <f t="shared" si="2"/>
        <v/>
      </c>
      <c r="B73" s="60"/>
      <c r="C73" s="49" t="str">
        <f t="shared" si="3"/>
        <v/>
      </c>
      <c r="D73" s="63"/>
      <c r="E73" s="159"/>
      <c r="F73" s="152"/>
      <c r="G73" s="155"/>
      <c r="H73" s="161"/>
      <c r="I73" s="159"/>
      <c r="J73" s="164"/>
      <c r="K73" s="60"/>
      <c r="L73" s="60"/>
      <c r="M73" s="157" t="str">
        <f t="shared" ref="M73:M90" si="6">IF(L73&gt;19,L73-19,"")</f>
        <v/>
      </c>
      <c r="N73" s="157" t="str">
        <f t="shared" ref="N73:N90" si="7">IF(AND(L73&gt;0,L73&lt;19),19-L73,"")</f>
        <v/>
      </c>
      <c r="O73" s="60"/>
      <c r="P73" s="52"/>
      <c r="Q73" s="52"/>
      <c r="R73" s="52"/>
    </row>
    <row r="74" spans="1:18" s="45" customFormat="1" ht="12.75">
      <c r="A74" s="135" t="str">
        <f t="shared" ref="A74:A90" si="8">IF(B74&lt;&gt;"",A73+1,"")</f>
        <v/>
      </c>
      <c r="B74" s="60"/>
      <c r="C74" s="49" t="str">
        <f t="shared" ref="C74:C90" si="9">IF(B74="","",IF(B74=B73,C73+1,1))</f>
        <v/>
      </c>
      <c r="D74" s="63"/>
      <c r="E74" s="159"/>
      <c r="F74" s="152"/>
      <c r="G74" s="155"/>
      <c r="H74" s="161"/>
      <c r="I74" s="159"/>
      <c r="J74" s="164"/>
      <c r="K74" s="60"/>
      <c r="L74" s="60"/>
      <c r="M74" s="157" t="str">
        <f t="shared" si="6"/>
        <v/>
      </c>
      <c r="N74" s="157" t="str">
        <f t="shared" si="7"/>
        <v/>
      </c>
      <c r="O74" s="60"/>
      <c r="P74" s="52"/>
      <c r="Q74" s="52"/>
      <c r="R74" s="52"/>
    </row>
    <row r="75" spans="1:18" s="45" customFormat="1" ht="12.75">
      <c r="A75" s="135" t="str">
        <f t="shared" si="8"/>
        <v/>
      </c>
      <c r="B75" s="60"/>
      <c r="C75" s="49" t="str">
        <f t="shared" si="9"/>
        <v/>
      </c>
      <c r="D75" s="63"/>
      <c r="E75" s="159"/>
      <c r="F75" s="152"/>
      <c r="G75" s="155"/>
      <c r="H75" s="161"/>
      <c r="I75" s="159"/>
      <c r="J75" s="164"/>
      <c r="K75" s="60"/>
      <c r="L75" s="60"/>
      <c r="M75" s="157" t="str">
        <f t="shared" si="6"/>
        <v/>
      </c>
      <c r="N75" s="157" t="str">
        <f t="shared" si="7"/>
        <v/>
      </c>
      <c r="O75" s="60"/>
      <c r="P75" s="52"/>
      <c r="Q75" s="52"/>
      <c r="R75" s="52"/>
    </row>
    <row r="76" spans="1:18" s="45" customFormat="1" ht="12.75">
      <c r="A76" s="135" t="str">
        <f t="shared" si="8"/>
        <v/>
      </c>
      <c r="B76" s="60"/>
      <c r="C76" s="49" t="str">
        <f t="shared" si="9"/>
        <v/>
      </c>
      <c r="D76" s="63"/>
      <c r="E76" s="159"/>
      <c r="F76" s="152"/>
      <c r="G76" s="155"/>
      <c r="H76" s="161"/>
      <c r="I76" s="159"/>
      <c r="J76" s="164"/>
      <c r="K76" s="60"/>
      <c r="L76" s="60"/>
      <c r="M76" s="157" t="str">
        <f t="shared" si="6"/>
        <v/>
      </c>
      <c r="N76" s="157" t="str">
        <f t="shared" si="7"/>
        <v/>
      </c>
      <c r="O76" s="60"/>
      <c r="P76" s="52"/>
      <c r="Q76" s="52"/>
      <c r="R76" s="52"/>
    </row>
    <row r="77" spans="1:18" s="45" customFormat="1" ht="12.75">
      <c r="A77" s="135" t="str">
        <f t="shared" si="8"/>
        <v/>
      </c>
      <c r="B77" s="60"/>
      <c r="C77" s="49" t="str">
        <f t="shared" si="9"/>
        <v/>
      </c>
      <c r="D77" s="63"/>
      <c r="E77" s="159"/>
      <c r="F77" s="152"/>
      <c r="G77" s="155"/>
      <c r="H77" s="161"/>
      <c r="I77" s="159"/>
      <c r="J77" s="164"/>
      <c r="K77" s="60"/>
      <c r="L77" s="60"/>
      <c r="M77" s="157" t="str">
        <f t="shared" si="6"/>
        <v/>
      </c>
      <c r="N77" s="157" t="str">
        <f t="shared" si="7"/>
        <v/>
      </c>
      <c r="O77" s="60"/>
      <c r="P77" s="52"/>
      <c r="Q77" s="52"/>
      <c r="R77" s="52"/>
    </row>
    <row r="78" spans="1:18" s="45" customFormat="1" ht="12.75">
      <c r="A78" s="135" t="str">
        <f t="shared" si="8"/>
        <v/>
      </c>
      <c r="B78" s="60"/>
      <c r="C78" s="49" t="str">
        <f t="shared" si="9"/>
        <v/>
      </c>
      <c r="D78" s="63"/>
      <c r="E78" s="159"/>
      <c r="F78" s="152"/>
      <c r="G78" s="155"/>
      <c r="H78" s="161"/>
      <c r="I78" s="159"/>
      <c r="J78" s="164"/>
      <c r="K78" s="60"/>
      <c r="L78" s="60"/>
      <c r="M78" s="157" t="str">
        <f t="shared" si="6"/>
        <v/>
      </c>
      <c r="N78" s="157" t="str">
        <f t="shared" si="7"/>
        <v/>
      </c>
      <c r="O78" s="60"/>
      <c r="P78" s="52"/>
      <c r="Q78" s="52"/>
      <c r="R78" s="52"/>
    </row>
    <row r="79" spans="1:18" s="45" customFormat="1" ht="12.75">
      <c r="A79" s="135" t="str">
        <f t="shared" si="8"/>
        <v/>
      </c>
      <c r="B79" s="60"/>
      <c r="C79" s="49" t="str">
        <f t="shared" si="9"/>
        <v/>
      </c>
      <c r="D79" s="63"/>
      <c r="E79" s="159"/>
      <c r="F79" s="152"/>
      <c r="G79" s="155"/>
      <c r="H79" s="161"/>
      <c r="I79" s="159"/>
      <c r="J79" s="164"/>
      <c r="K79" s="60"/>
      <c r="L79" s="60"/>
      <c r="M79" s="157" t="str">
        <f t="shared" si="6"/>
        <v/>
      </c>
      <c r="N79" s="157" t="str">
        <f t="shared" si="7"/>
        <v/>
      </c>
      <c r="O79" s="60"/>
      <c r="P79" s="52"/>
      <c r="Q79" s="52"/>
      <c r="R79" s="52"/>
    </row>
    <row r="80" spans="1:18" s="45" customFormat="1" ht="12.75">
      <c r="A80" s="135" t="str">
        <f t="shared" si="8"/>
        <v/>
      </c>
      <c r="B80" s="60"/>
      <c r="C80" s="49" t="str">
        <f t="shared" si="9"/>
        <v/>
      </c>
      <c r="D80" s="63"/>
      <c r="E80" s="159"/>
      <c r="F80" s="152"/>
      <c r="G80" s="155"/>
      <c r="H80" s="161"/>
      <c r="I80" s="159"/>
      <c r="J80" s="164"/>
      <c r="K80" s="60"/>
      <c r="L80" s="60"/>
      <c r="M80" s="157" t="str">
        <f t="shared" si="6"/>
        <v/>
      </c>
      <c r="N80" s="157" t="str">
        <f t="shared" si="7"/>
        <v/>
      </c>
      <c r="O80" s="60"/>
      <c r="P80" s="52"/>
      <c r="Q80" s="52"/>
      <c r="R80" s="52"/>
    </row>
    <row r="81" spans="1:29" s="45" customFormat="1" ht="12.75">
      <c r="A81" s="135" t="str">
        <f t="shared" si="8"/>
        <v/>
      </c>
      <c r="B81" s="60"/>
      <c r="C81" s="49" t="str">
        <f t="shared" si="9"/>
        <v/>
      </c>
      <c r="D81" s="63"/>
      <c r="E81" s="159"/>
      <c r="F81" s="152"/>
      <c r="G81" s="155"/>
      <c r="H81" s="161"/>
      <c r="I81" s="159"/>
      <c r="J81" s="164"/>
      <c r="K81" s="60"/>
      <c r="L81" s="60"/>
      <c r="M81" s="157" t="str">
        <f t="shared" si="6"/>
        <v/>
      </c>
      <c r="N81" s="157" t="str">
        <f t="shared" si="7"/>
        <v/>
      </c>
      <c r="O81" s="60"/>
      <c r="P81" s="52"/>
      <c r="Q81" s="52"/>
      <c r="R81" s="52"/>
    </row>
    <row r="82" spans="1:29" s="45" customFormat="1" ht="12.75">
      <c r="A82" s="135" t="str">
        <f t="shared" si="8"/>
        <v/>
      </c>
      <c r="B82" s="60"/>
      <c r="C82" s="49" t="str">
        <f t="shared" si="9"/>
        <v/>
      </c>
      <c r="D82" s="63"/>
      <c r="E82" s="159"/>
      <c r="F82" s="152"/>
      <c r="G82" s="155"/>
      <c r="H82" s="161"/>
      <c r="I82" s="159"/>
      <c r="J82" s="164"/>
      <c r="K82" s="60"/>
      <c r="L82" s="60"/>
      <c r="M82" s="157" t="str">
        <f t="shared" si="6"/>
        <v/>
      </c>
      <c r="N82" s="157" t="str">
        <f t="shared" si="7"/>
        <v/>
      </c>
      <c r="O82" s="60"/>
      <c r="P82" s="52"/>
      <c r="Q82" s="52"/>
      <c r="R82" s="52"/>
    </row>
    <row r="83" spans="1:29" s="45" customFormat="1" ht="12.75">
      <c r="A83" s="135" t="str">
        <f t="shared" si="8"/>
        <v/>
      </c>
      <c r="B83" s="60"/>
      <c r="C83" s="49" t="str">
        <f t="shared" si="9"/>
        <v/>
      </c>
      <c r="D83" s="63"/>
      <c r="E83" s="159"/>
      <c r="F83" s="152"/>
      <c r="G83" s="155"/>
      <c r="H83" s="161"/>
      <c r="I83" s="159"/>
      <c r="J83" s="164"/>
      <c r="K83" s="60"/>
      <c r="L83" s="60"/>
      <c r="M83" s="157" t="str">
        <f t="shared" si="6"/>
        <v/>
      </c>
      <c r="N83" s="157" t="str">
        <f t="shared" si="7"/>
        <v/>
      </c>
      <c r="O83" s="60"/>
      <c r="P83" s="52"/>
      <c r="Q83" s="52"/>
      <c r="R83" s="52"/>
    </row>
    <row r="84" spans="1:29" s="45" customFormat="1" ht="12.75">
      <c r="A84" s="135" t="str">
        <f t="shared" si="8"/>
        <v/>
      </c>
      <c r="B84" s="60"/>
      <c r="C84" s="49" t="str">
        <f t="shared" si="9"/>
        <v/>
      </c>
      <c r="D84" s="63"/>
      <c r="E84" s="159"/>
      <c r="F84" s="152"/>
      <c r="G84" s="155"/>
      <c r="H84" s="161"/>
      <c r="I84" s="159"/>
      <c r="J84" s="164"/>
      <c r="K84" s="60"/>
      <c r="L84" s="60"/>
      <c r="M84" s="157" t="str">
        <f t="shared" si="6"/>
        <v/>
      </c>
      <c r="N84" s="157" t="str">
        <f t="shared" si="7"/>
        <v/>
      </c>
      <c r="O84" s="60"/>
      <c r="P84" s="52"/>
      <c r="Q84" s="52"/>
      <c r="R84" s="52"/>
    </row>
    <row r="85" spans="1:29" s="45" customFormat="1" ht="12.75">
      <c r="A85" s="135" t="str">
        <f t="shared" si="8"/>
        <v/>
      </c>
      <c r="B85" s="60"/>
      <c r="C85" s="49" t="str">
        <f t="shared" si="9"/>
        <v/>
      </c>
      <c r="D85" s="63"/>
      <c r="E85" s="159"/>
      <c r="F85" s="152"/>
      <c r="G85" s="155"/>
      <c r="H85" s="161"/>
      <c r="I85" s="159"/>
      <c r="J85" s="164"/>
      <c r="K85" s="60"/>
      <c r="L85" s="60"/>
      <c r="M85" s="157" t="str">
        <f t="shared" si="6"/>
        <v/>
      </c>
      <c r="N85" s="157" t="str">
        <f t="shared" si="7"/>
        <v/>
      </c>
      <c r="O85" s="60"/>
      <c r="P85" s="52"/>
      <c r="Q85" s="52"/>
      <c r="R85" s="52"/>
    </row>
    <row r="86" spans="1:29" s="45" customFormat="1" ht="12.75">
      <c r="A86" s="135" t="str">
        <f t="shared" si="8"/>
        <v/>
      </c>
      <c r="B86" s="60"/>
      <c r="C86" s="49" t="str">
        <f t="shared" si="9"/>
        <v/>
      </c>
      <c r="D86" s="63"/>
      <c r="E86" s="159"/>
      <c r="F86" s="152"/>
      <c r="G86" s="155"/>
      <c r="H86" s="161"/>
      <c r="I86" s="159"/>
      <c r="J86" s="164"/>
      <c r="K86" s="60"/>
      <c r="L86" s="60"/>
      <c r="M86" s="157" t="str">
        <f t="shared" si="6"/>
        <v/>
      </c>
      <c r="N86" s="157" t="str">
        <f t="shared" si="7"/>
        <v/>
      </c>
      <c r="O86" s="60"/>
      <c r="P86" s="52"/>
      <c r="Q86" s="52"/>
      <c r="R86" s="52"/>
    </row>
    <row r="87" spans="1:29" s="45" customFormat="1" ht="12.75">
      <c r="A87" s="135" t="str">
        <f t="shared" si="8"/>
        <v/>
      </c>
      <c r="B87" s="60"/>
      <c r="C87" s="49" t="str">
        <f t="shared" si="9"/>
        <v/>
      </c>
      <c r="D87" s="63"/>
      <c r="E87" s="159"/>
      <c r="F87" s="152"/>
      <c r="G87" s="155"/>
      <c r="H87" s="161"/>
      <c r="I87" s="159"/>
      <c r="J87" s="164"/>
      <c r="K87" s="60"/>
      <c r="L87" s="60"/>
      <c r="M87" s="157" t="str">
        <f t="shared" si="6"/>
        <v/>
      </c>
      <c r="N87" s="157" t="str">
        <f t="shared" si="7"/>
        <v/>
      </c>
      <c r="O87" s="60"/>
      <c r="P87" s="52"/>
      <c r="Q87" s="52"/>
      <c r="R87" s="52"/>
    </row>
    <row r="88" spans="1:29" s="45" customFormat="1" ht="12.75">
      <c r="A88" s="135" t="str">
        <f t="shared" si="8"/>
        <v/>
      </c>
      <c r="B88" s="61"/>
      <c r="C88" s="49" t="str">
        <f t="shared" si="9"/>
        <v/>
      </c>
      <c r="D88" s="62"/>
      <c r="E88" s="159"/>
      <c r="F88" s="152"/>
      <c r="G88" s="156"/>
      <c r="H88" s="162"/>
      <c r="I88" s="166"/>
      <c r="J88" s="165"/>
      <c r="K88" s="61"/>
      <c r="L88" s="61"/>
      <c r="M88" s="157" t="str">
        <f t="shared" si="6"/>
        <v/>
      </c>
      <c r="N88" s="157" t="str">
        <f t="shared" si="7"/>
        <v/>
      </c>
      <c r="O88" s="61"/>
    </row>
    <row r="89" spans="1:29" s="45" customFormat="1" ht="12.75">
      <c r="A89" s="135" t="str">
        <f t="shared" si="8"/>
        <v/>
      </c>
      <c r="B89" s="61"/>
      <c r="C89" s="49" t="str">
        <f t="shared" si="9"/>
        <v/>
      </c>
      <c r="D89" s="62"/>
      <c r="E89" s="159"/>
      <c r="F89" s="152"/>
      <c r="G89" s="156"/>
      <c r="H89" s="162"/>
      <c r="I89" s="166"/>
      <c r="J89" s="165"/>
      <c r="K89" s="61"/>
      <c r="L89" s="61"/>
      <c r="M89" s="157" t="str">
        <f t="shared" si="6"/>
        <v/>
      </c>
      <c r="N89" s="157" t="str">
        <f t="shared" si="7"/>
        <v/>
      </c>
      <c r="O89" s="61"/>
    </row>
    <row r="90" spans="1:29" s="45" customFormat="1" ht="12.75">
      <c r="A90" s="135" t="str">
        <f t="shared" si="8"/>
        <v/>
      </c>
      <c r="B90" s="61"/>
      <c r="C90" s="49" t="str">
        <f t="shared" si="9"/>
        <v/>
      </c>
      <c r="D90" s="62"/>
      <c r="E90" s="159"/>
      <c r="F90" s="152"/>
      <c r="G90" s="156"/>
      <c r="H90" s="162"/>
      <c r="I90" s="166"/>
      <c r="J90" s="165"/>
      <c r="K90" s="61"/>
      <c r="L90" s="61"/>
      <c r="M90" s="157" t="str">
        <f t="shared" si="6"/>
        <v/>
      </c>
      <c r="N90" s="157" t="str">
        <f t="shared" si="7"/>
        <v/>
      </c>
      <c r="O90" s="61"/>
    </row>
    <row r="91" spans="1:29" s="11" customFormat="1" ht="12.75">
      <c r="A91" s="214" t="s">
        <v>117</v>
      </c>
      <c r="B91" s="214"/>
      <c r="C91" s="91">
        <f>83-COUNTBLANK(C8:C90)</f>
        <v>35</v>
      </c>
      <c r="D91" s="89"/>
      <c r="E91" s="91">
        <f>83-COUNTBLANK(E8:E90)</f>
        <v>0</v>
      </c>
      <c r="F91" s="91">
        <f>83-COUNTBLANK(F8:F90)</f>
        <v>0</v>
      </c>
      <c r="G91" s="91"/>
      <c r="H91" s="89"/>
      <c r="I91" s="89"/>
      <c r="J91" s="90"/>
      <c r="K91" s="89"/>
      <c r="L91" s="91">
        <f>SUM(L8:L90)</f>
        <v>654.25</v>
      </c>
      <c r="M91" s="91">
        <f>SUM(M8:M90)</f>
        <v>1</v>
      </c>
      <c r="N91" s="91">
        <f>SUM(N8:N90)</f>
        <v>68.75</v>
      </c>
      <c r="O91" s="89"/>
      <c r="U91" s="45"/>
      <c r="V91" s="45"/>
      <c r="W91" s="45"/>
      <c r="X91" s="45"/>
      <c r="Y91" s="45"/>
      <c r="Z91" s="45"/>
      <c r="AA91" s="45"/>
      <c r="AB91" s="45"/>
      <c r="AC91" s="45"/>
    </row>
    <row r="92" spans="1:29" s="17" customFormat="1" ht="16.5">
      <c r="D92" s="230" t="s">
        <v>84</v>
      </c>
      <c r="E92" s="230"/>
      <c r="F92" s="230"/>
      <c r="G92" s="231"/>
      <c r="H92" s="88">
        <f>SUM(H93:H94)</f>
        <v>0</v>
      </c>
      <c r="I92" s="168" t="s">
        <v>46</v>
      </c>
      <c r="J92" s="238" t="str">
        <f>'CBGV-CSVC'!E39</f>
        <v>Đại Hiệp, ngày 05 tháng 9 năm 2022</v>
      </c>
      <c r="K92" s="238"/>
      <c r="L92" s="238"/>
      <c r="M92" s="238"/>
      <c r="N92" s="238"/>
      <c r="O92" s="238"/>
      <c r="U92" s="11"/>
      <c r="V92" s="45"/>
      <c r="W92" s="45"/>
      <c r="X92" s="45"/>
      <c r="Y92" s="45"/>
      <c r="Z92" s="45"/>
      <c r="AA92" s="45"/>
      <c r="AB92" s="45"/>
      <c r="AC92" s="11"/>
    </row>
    <row r="93" spans="1:29" s="17" customFormat="1" ht="16.5">
      <c r="D93" s="58" t="s">
        <v>47</v>
      </c>
      <c r="E93" s="17" t="s">
        <v>63</v>
      </c>
      <c r="H93" s="59">
        <f>COUNTIF(E8:E90,"x")</f>
        <v>0</v>
      </c>
      <c r="I93" s="59"/>
      <c r="J93" s="173" t="str">
        <f>'CBGV-CSVC'!E40</f>
        <v>HIỆU TRƯỞNG</v>
      </c>
      <c r="K93" s="173"/>
      <c r="L93" s="173"/>
      <c r="M93" s="173"/>
      <c r="N93" s="173"/>
      <c r="O93" s="173"/>
      <c r="V93" s="45"/>
      <c r="W93" s="45"/>
      <c r="X93" s="45"/>
      <c r="Y93" s="45"/>
      <c r="Z93" s="45"/>
      <c r="AA93" s="45"/>
      <c r="AB93" s="45"/>
    </row>
    <row r="94" spans="1:29" s="17" customFormat="1" ht="16.5">
      <c r="E94" s="17" t="s">
        <v>168</v>
      </c>
      <c r="H94" s="59">
        <f>COUNTIF(F8:F90,"X")</f>
        <v>0</v>
      </c>
      <c r="I94" s="59"/>
      <c r="M94" s="58"/>
      <c r="N94" s="58"/>
      <c r="V94" s="45"/>
      <c r="W94" s="45"/>
      <c r="X94" s="45"/>
      <c r="Y94" s="45"/>
      <c r="Z94" s="45"/>
      <c r="AA94" s="45"/>
      <c r="AB94" s="45"/>
    </row>
    <row r="95" spans="1:29" s="17" customFormat="1" ht="16.5">
      <c r="H95" s="59"/>
      <c r="I95" s="59"/>
      <c r="M95" s="58"/>
      <c r="N95" s="58"/>
      <c r="V95" s="45"/>
      <c r="W95" s="45"/>
      <c r="X95" s="45"/>
      <c r="Y95" s="45"/>
      <c r="Z95" s="45"/>
      <c r="AA95" s="45"/>
      <c r="AB95" s="45"/>
    </row>
    <row r="96" spans="1:29" s="17" customFormat="1" ht="16.5">
      <c r="M96" s="58"/>
      <c r="N96" s="58"/>
      <c r="V96" s="45"/>
      <c r="W96" s="45"/>
      <c r="X96" s="45"/>
      <c r="Y96" s="45"/>
      <c r="Z96" s="45"/>
      <c r="AA96" s="45"/>
      <c r="AB96" s="45"/>
    </row>
    <row r="97" spans="10:29" s="17" customFormat="1" ht="16.5">
      <c r="J97" s="172" t="str">
        <f>'CBGV-CSVC'!E44</f>
        <v>Lê Thị Hiền</v>
      </c>
      <c r="K97" s="172"/>
      <c r="L97" s="172"/>
      <c r="M97" s="172"/>
      <c r="N97" s="172"/>
      <c r="O97" s="172"/>
      <c r="V97" s="11"/>
      <c r="W97" s="11"/>
      <c r="X97" s="11"/>
      <c r="Y97" s="11"/>
      <c r="Z97" s="11"/>
      <c r="AA97" s="11"/>
      <c r="AB97" s="11"/>
    </row>
    <row r="98" spans="10:29" s="11" customFormat="1" ht="16.5">
      <c r="J98" s="56"/>
      <c r="M98" s="57"/>
      <c r="N98" s="57"/>
      <c r="U98" s="17"/>
      <c r="V98" s="17"/>
      <c r="W98" s="17"/>
      <c r="X98" s="17"/>
      <c r="Y98" s="17"/>
      <c r="Z98" s="17"/>
      <c r="AA98" s="17"/>
      <c r="AB98" s="17"/>
      <c r="AC98" s="17"/>
    </row>
    <row r="99" spans="10:29" s="11" customFormat="1" ht="16.5">
      <c r="J99" s="56"/>
      <c r="M99" s="57"/>
      <c r="N99" s="57"/>
      <c r="V99" s="17"/>
      <c r="W99" s="17"/>
      <c r="X99" s="17"/>
      <c r="Y99" s="17"/>
      <c r="Z99" s="17"/>
      <c r="AA99" s="17"/>
      <c r="AB99" s="17"/>
    </row>
    <row r="100" spans="10:29" s="11" customFormat="1" ht="16.5">
      <c r="J100" s="56"/>
      <c r="M100" s="57"/>
      <c r="N100" s="57"/>
      <c r="V100" s="17"/>
      <c r="W100" s="17"/>
      <c r="X100" s="17"/>
      <c r="Y100" s="17"/>
      <c r="Z100" s="17"/>
      <c r="AA100" s="17"/>
      <c r="AB100" s="17"/>
    </row>
    <row r="101" spans="10:29" s="11" customFormat="1" ht="16.5">
      <c r="J101" s="56"/>
      <c r="M101" s="57"/>
      <c r="N101" s="57"/>
      <c r="V101" s="17"/>
      <c r="W101" s="17"/>
      <c r="X101" s="17"/>
      <c r="Y101" s="17"/>
      <c r="Z101" s="17"/>
      <c r="AA101" s="17"/>
      <c r="AB101" s="17"/>
    </row>
    <row r="102" spans="10:29" s="11" customFormat="1" ht="16.5">
      <c r="J102" s="56"/>
      <c r="M102" s="57"/>
      <c r="N102" s="57"/>
      <c r="V102" s="17"/>
      <c r="W102" s="17"/>
      <c r="X102" s="17"/>
      <c r="Y102" s="17"/>
      <c r="Z102" s="17"/>
      <c r="AA102" s="17"/>
      <c r="AB102" s="17"/>
    </row>
    <row r="103" spans="10:29" ht="16.5">
      <c r="U103" s="11"/>
      <c r="V103" s="17"/>
      <c r="W103" s="17"/>
      <c r="X103" s="17"/>
      <c r="Y103" s="17"/>
      <c r="Z103" s="17"/>
      <c r="AA103" s="17"/>
      <c r="AB103" s="17"/>
      <c r="AC103" s="11"/>
    </row>
    <row r="104" spans="10:29">
      <c r="V104" s="11"/>
      <c r="W104" s="11"/>
      <c r="X104" s="11"/>
      <c r="Y104" s="11"/>
      <c r="Z104" s="11"/>
      <c r="AA104" s="11"/>
      <c r="AB104" s="11"/>
    </row>
    <row r="105" spans="10:29">
      <c r="V105" s="11"/>
      <c r="W105" s="11"/>
      <c r="X105" s="11"/>
      <c r="Y105" s="11"/>
      <c r="Z105" s="11"/>
      <c r="AA105" s="11"/>
      <c r="AB105" s="11"/>
    </row>
    <row r="106" spans="10:29">
      <c r="V106" s="11"/>
      <c r="W106" s="11"/>
      <c r="X106" s="11"/>
      <c r="Y106" s="11"/>
      <c r="Z106" s="11"/>
      <c r="AA106" s="11"/>
      <c r="AB106" s="11"/>
    </row>
    <row r="107" spans="10:29">
      <c r="V107" s="11"/>
      <c r="W107" s="11"/>
      <c r="X107" s="11"/>
      <c r="Y107" s="11"/>
      <c r="Z107" s="11"/>
      <c r="AA107" s="11"/>
      <c r="AB107" s="11"/>
    </row>
    <row r="108" spans="10:29">
      <c r="V108" s="11"/>
      <c r="W108" s="11"/>
      <c r="X108" s="11"/>
      <c r="Y108" s="11"/>
      <c r="Z108" s="11"/>
      <c r="AA108" s="11"/>
      <c r="AB108" s="11"/>
    </row>
    <row r="200" spans="2:2">
      <c r="B200" s="39"/>
    </row>
  </sheetData>
  <sheetProtection algorithmName="SHA-512" hashValue="U1sLCs0Rr4/8DEdLWvfVpAoZ0Hzx9S0UtxJ+joT9qG8HNg9qPUsiQFNkefREj8IVfROQO9JCKe3xgWym341cTg==" saltValue="SB7wkYJlEG3Kmkzkd8TAkw==" spinCount="100000" sheet="1" objects="1" scenarios="1"/>
  <mergeCells count="24">
    <mergeCell ref="D92:G92"/>
    <mergeCell ref="V28:X28"/>
    <mergeCell ref="V29:X29"/>
    <mergeCell ref="J92:O92"/>
    <mergeCell ref="J93:O93"/>
    <mergeCell ref="J97:O97"/>
    <mergeCell ref="Y6:AB6"/>
    <mergeCell ref="O6:O7"/>
    <mergeCell ref="W6:W7"/>
    <mergeCell ref="V6:V7"/>
    <mergeCell ref="X6:X7"/>
    <mergeCell ref="A1:D1"/>
    <mergeCell ref="A2:D2"/>
    <mergeCell ref="A6:A7"/>
    <mergeCell ref="A91:B91"/>
    <mergeCell ref="D4:N4"/>
    <mergeCell ref="D5:N5"/>
    <mergeCell ref="C6:C7"/>
    <mergeCell ref="D6:D7"/>
    <mergeCell ref="M6:M7"/>
    <mergeCell ref="L6:L7"/>
    <mergeCell ref="H6:H7"/>
    <mergeCell ref="N6:N7"/>
    <mergeCell ref="I6:I7"/>
  </mergeCells>
  <phoneticPr fontId="2" type="noConversion"/>
  <conditionalFormatting sqref="H92:I92">
    <cfRule type="expression" dxfId="5" priority="11" stopIfTrue="1">
      <formula>$H$92&lt;&gt;COUNTA($D$8:$D$90)</formula>
    </cfRule>
  </conditionalFormatting>
  <conditionalFormatting sqref="E9:E11 E26:E90 E15:E19">
    <cfRule type="expression" dxfId="4" priority="5" stopIfTrue="1">
      <formula>AND($E9&lt;&gt;"",$F9&lt;&gt;"")</formula>
    </cfRule>
  </conditionalFormatting>
  <conditionalFormatting sqref="E24:E25">
    <cfRule type="expression" dxfId="3" priority="4" stopIfTrue="1">
      <formula>AND($E24&lt;&gt;"",$F24&lt;&gt;"")</formula>
    </cfRule>
  </conditionalFormatting>
  <conditionalFormatting sqref="E12:E14">
    <cfRule type="expression" dxfId="2" priority="3" stopIfTrue="1">
      <formula>AND($E12&lt;&gt;"",$F12&lt;&gt;"")</formula>
    </cfRule>
  </conditionalFormatting>
  <conditionalFormatting sqref="E20:E22">
    <cfRule type="expression" dxfId="1" priority="2" stopIfTrue="1">
      <formula>AND($E20&lt;&gt;"",$F20&lt;&gt;"")</formula>
    </cfRule>
  </conditionalFormatting>
  <conditionalFormatting sqref="E23">
    <cfRule type="expression" dxfId="0" priority="1" stopIfTrue="1">
      <formula>AND($E23&lt;&gt;"",$F23&lt;&gt;"")</formula>
    </cfRule>
  </conditionalFormatting>
  <dataValidations count="7">
    <dataValidation type="list" showInputMessage="1" showErrorMessage="1" sqref="B9:B90">
      <formula1>$AF$5:$AF$13</formula1>
    </dataValidation>
    <dataValidation type="list" allowBlank="1" showInputMessage="1" showErrorMessage="1" sqref="B8">
      <formula1>$AF$5:$AF$13</formula1>
    </dataValidation>
    <dataValidation showDropDown="1" showInputMessage="1" showErrorMessage="1" errorTitle="Chú ý:" error="Biên chế đánh dấu x" sqref="B5:C5"/>
    <dataValidation type="decimal" allowBlank="1" showInputMessage="1" showErrorMessage="1" error="Gõ bắng số" sqref="L8:L90">
      <formula1>0</formula1>
      <formula2>30</formula2>
    </dataValidation>
    <dataValidation type="list" allowBlank="1" showInputMessage="1" showErrorMessage="1" prompt="Chú ý: - Trên đại học - TĐH_x000a_Đại học - ĐH_x000a_Cao đẳng - CĐ_x000a_Trung cấp - TC" sqref="H8:H90">
      <formula1>"TC,CĐ,ĐH,TĐH"</formula1>
    </dataValidation>
    <dataValidation type="list" allowBlank="1" showInputMessage="1" showErrorMessage="1" prompt="Chú ý: - Hợp đồng đánh dấu X" sqref="E8:F90">
      <formula1>"X,x"</formula1>
    </dataValidation>
    <dataValidation type="list" allowBlank="1" showInputMessage="1" showErrorMessage="1" promptTitle="Đối với GV tiếng Anh" prompt="Năng lực ngôn ngữ Tiếng Anh theo khung 6 bậc" sqref="I8:I90">
      <formula1>"A1,A2,B1,B2,C1,C2"</formula1>
    </dataValidation>
  </dataValidations>
  <pageMargins left="0.23622047244094491" right="0.15748031496062992" top="0.39370078740157483" bottom="0.23622047244094491" header="0.23622047244094491" footer="0.19685039370078741"/>
  <pageSetup paperSize="9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0"/>
  </sheetPr>
  <dimension ref="C2:I37"/>
  <sheetViews>
    <sheetView zoomScaleNormal="100" workbookViewId="0">
      <selection activeCell="N14" sqref="N14"/>
    </sheetView>
  </sheetViews>
  <sheetFormatPr defaultColWidth="9.140625" defaultRowHeight="18.75"/>
  <cols>
    <col min="1" max="10" width="8.42578125" style="3" customWidth="1"/>
    <col min="11" max="11" width="7.42578125" style="3" customWidth="1"/>
    <col min="12" max="16384" width="9.140625" style="3"/>
  </cols>
  <sheetData>
    <row r="2" spans="3:9" ht="24" customHeight="1">
      <c r="C2" s="240" t="s">
        <v>151</v>
      </c>
      <c r="D2" s="240"/>
      <c r="E2" s="240"/>
      <c r="F2" s="240"/>
      <c r="G2" s="240"/>
      <c r="H2" s="240"/>
      <c r="I2" s="240"/>
    </row>
    <row r="3" spans="3:9" ht="25.5" customHeight="1">
      <c r="C3" s="241" t="str">
        <f>'CBGV-CSVC'!A2</f>
        <v>TRƯỜNG THCS TRẦN PHÚ</v>
      </c>
      <c r="D3" s="241"/>
      <c r="E3" s="241"/>
      <c r="F3" s="241"/>
      <c r="G3" s="241"/>
      <c r="H3" s="241"/>
      <c r="I3" s="241"/>
    </row>
    <row r="10" spans="3:9" ht="46.5" customHeight="1">
      <c r="C10" s="242"/>
      <c r="D10" s="242"/>
      <c r="E10" s="242"/>
      <c r="F10" s="242"/>
      <c r="G10" s="242"/>
      <c r="H10" s="242"/>
      <c r="I10" s="242"/>
    </row>
    <row r="11" spans="3:9" ht="37.5" customHeight="1">
      <c r="C11" s="243" t="str">
        <f>"NĂM HỌC "&amp;'CBGV-CSVC'!H1&amp;"-"&amp;'CBGV-CSVC'!H1+1</f>
        <v>NĂM HỌC 2022-2023</v>
      </c>
      <c r="D11" s="243"/>
      <c r="E11" s="243"/>
      <c r="F11" s="243"/>
      <c r="G11" s="243"/>
      <c r="H11" s="243"/>
      <c r="I11" s="243"/>
    </row>
    <row r="37" spans="3:9" ht="20.25">
      <c r="C37" s="239" t="str">
        <f>"Tháng 9 năm "&amp;'CBGV-CSVC'!H1</f>
        <v>Tháng 9 năm 2022</v>
      </c>
      <c r="D37" s="239"/>
      <c r="E37" s="239"/>
      <c r="F37" s="239"/>
      <c r="G37" s="239"/>
      <c r="H37" s="239"/>
      <c r="I37" s="239"/>
    </row>
  </sheetData>
  <sheetProtection algorithmName="SHA-512" hashValue="5CyC7IDH6ViO+IYFTnidB5haRrMd40Z2P9QpX//mXUZx86EJWGgyaen96bOcd8IyiUHNkvBRlabqNQw1N8jUaA==" saltValue="FACXQ1Lf7EcKRTpYr+wc9A==" spinCount="100000" sheet="1" objects="1" scenarios="1"/>
  <mergeCells count="5">
    <mergeCell ref="C37:I37"/>
    <mergeCell ref="C2:I2"/>
    <mergeCell ref="C3:I3"/>
    <mergeCell ref="C10:I10"/>
    <mergeCell ref="C11:I11"/>
  </mergeCells>
  <phoneticPr fontId="2" type="noConversion"/>
  <pageMargins left="0.84" right="0.33" top="0.46" bottom="0.28000000000000003" header="0.18" footer="0.2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CBGV-CSVC</vt:lpstr>
      <vt:lpstr>HocSinh</vt:lpstr>
      <vt:lpstr>DSHS</vt:lpstr>
      <vt:lpstr>DoiNgu</vt:lpstr>
      <vt:lpstr>ToCM</vt:lpstr>
      <vt:lpstr>GiaoVien</vt:lpstr>
      <vt:lpstr>Bia</vt:lpstr>
      <vt:lpstr>GiaoVien!Print_Titles</vt:lpstr>
    </vt:vector>
  </TitlesOfParts>
  <Company>164A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Bao Cao Dau Nam</dc:title>
  <dc:creator>VNN.R9</dc:creator>
  <cp:lastModifiedBy>Admin</cp:lastModifiedBy>
  <cp:lastPrinted>2022-09-14T08:50:55Z</cp:lastPrinted>
  <dcterms:created xsi:type="dcterms:W3CDTF">2007-04-24T00:30:56Z</dcterms:created>
  <dcterms:modified xsi:type="dcterms:W3CDTF">2022-09-18T07:53:20Z</dcterms:modified>
</cp:coreProperties>
</file>